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rl Harscher\Documents\Imkerei 2\Zucht\"/>
    </mc:Choice>
  </mc:AlternateContent>
  <bookViews>
    <workbookView xWindow="120" yWindow="15" windowWidth="9390" windowHeight="9405" activeTab="1"/>
  </bookViews>
  <sheets>
    <sheet name="   4er-Zucht " sheetId="1" r:id="rId1"/>
    <sheet name="   1ner-Zucht  " sheetId="2" r:id="rId2"/>
  </sheets>
  <definedNames>
    <definedName name="_xlnm.Print_Area" localSheetId="1">'   1ner-Zucht  '!$A$1:$E$51</definedName>
    <definedName name="_xlnm.Print_Area" localSheetId="0">'   4er-Zucht '!$A$1:$Z$51</definedName>
  </definedNames>
  <calcPr calcId="162913"/>
</workbook>
</file>

<file path=xl/calcChain.xml><?xml version="1.0" encoding="utf-8"?>
<calcChain xmlns="http://schemas.openxmlformats.org/spreadsheetml/2006/main">
  <c r="AD9" i="1" l="1"/>
  <c r="G2" i="2" l="1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AD10" i="1" l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8" i="1" l="1"/>
  <c r="AD7" i="1" s="1"/>
  <c r="AD6" i="1" s="1"/>
  <c r="AD5" i="1" s="1"/>
  <c r="AD4" i="1" s="1"/>
  <c r="AD3" i="1" s="1"/>
  <c r="AD2" i="1" s="1"/>
  <c r="A6" i="2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AG1" i="1"/>
  <c r="AE30" i="1" s="1"/>
  <c r="AI38" i="1"/>
  <c r="AI35" i="1"/>
  <c r="AI34" i="1"/>
  <c r="AE34" i="1"/>
  <c r="AI33" i="1"/>
  <c r="AE33" i="1"/>
  <c r="AI32" i="1"/>
  <c r="AE32" i="1"/>
  <c r="AI31" i="1"/>
  <c r="AI30" i="1"/>
  <c r="AI29" i="1"/>
  <c r="AE29" i="1"/>
  <c r="AI28" i="1"/>
  <c r="AI27" i="1"/>
  <c r="AI26" i="1"/>
  <c r="AI25" i="1"/>
  <c r="AI23" i="1"/>
  <c r="AI22" i="1"/>
  <c r="AI16" i="1"/>
  <c r="AE16" i="1"/>
  <c r="AI14" i="1"/>
  <c r="AF13" i="1"/>
  <c r="AI13" i="1" s="1"/>
  <c r="AI10" i="1"/>
  <c r="AI9" i="1"/>
  <c r="AI8" i="1"/>
  <c r="AI7" i="1"/>
  <c r="AI6" i="1"/>
  <c r="AI5" i="1"/>
  <c r="U1" i="2"/>
  <c r="U37" i="2" s="1"/>
  <c r="W74" i="2"/>
  <c r="W71" i="2"/>
  <c r="W70" i="2"/>
  <c r="W69" i="2"/>
  <c r="W68" i="2"/>
  <c r="W67" i="2"/>
  <c r="W66" i="2"/>
  <c r="W65" i="2"/>
  <c r="W64" i="2"/>
  <c r="W63" i="2"/>
  <c r="W62" i="2"/>
  <c r="W61" i="2"/>
  <c r="W59" i="2"/>
  <c r="W58" i="2"/>
  <c r="W52" i="2"/>
  <c r="W50" i="2"/>
  <c r="W46" i="2"/>
  <c r="W45" i="2"/>
  <c r="W44" i="2"/>
  <c r="W43" i="2"/>
  <c r="W42" i="2"/>
  <c r="W41" i="2"/>
  <c r="W38" i="2"/>
  <c r="W35" i="2"/>
  <c r="W34" i="2"/>
  <c r="W33" i="2"/>
  <c r="W32" i="2"/>
  <c r="W31" i="2"/>
  <c r="W30" i="2"/>
  <c r="W29" i="2"/>
  <c r="W28" i="2"/>
  <c r="W27" i="2"/>
  <c r="W26" i="2"/>
  <c r="W25" i="2"/>
  <c r="W23" i="2"/>
  <c r="W22" i="2"/>
  <c r="W16" i="2"/>
  <c r="W14" i="2"/>
  <c r="W10" i="2"/>
  <c r="W9" i="2"/>
  <c r="W8" i="2"/>
  <c r="W7" i="2"/>
  <c r="W6" i="2"/>
  <c r="W5" i="2"/>
  <c r="O6" i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D28" i="1" l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S14" i="2"/>
  <c r="U15" i="2"/>
  <c r="S22" i="2"/>
  <c r="U23" i="2"/>
  <c r="T24" i="2"/>
  <c r="W24" i="2" s="1"/>
  <c r="S38" i="2"/>
  <c r="S71" i="2"/>
  <c r="U3" i="2"/>
  <c r="U5" i="2"/>
  <c r="AG3" i="1"/>
  <c r="AG23" i="1"/>
  <c r="AG35" i="1"/>
  <c r="AG15" i="1"/>
  <c r="AG29" i="1"/>
  <c r="AG28" i="1" s="1"/>
  <c r="AF4" i="1"/>
  <c r="AI4" i="1" s="1"/>
  <c r="AE22" i="1"/>
  <c r="AE25" i="1"/>
  <c r="AF36" i="1"/>
  <c r="AI36" i="1" s="1"/>
  <c r="AG5" i="1"/>
  <c r="AG21" i="1"/>
  <c r="AG25" i="1"/>
  <c r="AG31" i="1"/>
  <c r="AG37" i="1"/>
  <c r="AE14" i="1"/>
  <c r="AF21" i="1"/>
  <c r="AI21" i="1" s="1"/>
  <c r="AE38" i="1"/>
  <c r="AE31" i="1"/>
  <c r="H5" i="1"/>
  <c r="H4" i="1" s="1"/>
  <c r="H3" i="1" s="1"/>
  <c r="AG4" i="1"/>
  <c r="AG12" i="1"/>
  <c r="AG8" i="1" s="1"/>
  <c r="AG14" i="1"/>
  <c r="AG16" i="1"/>
  <c r="AG22" i="1"/>
  <c r="AG24" i="1"/>
  <c r="AG30" i="1"/>
  <c r="AG36" i="1"/>
  <c r="AG38" i="1"/>
  <c r="AF3" i="1"/>
  <c r="AI3" i="1" s="1"/>
  <c r="AE5" i="1"/>
  <c r="AF12" i="1"/>
  <c r="AI12" i="1" s="1"/>
  <c r="AF15" i="1"/>
  <c r="AI15" i="1" s="1"/>
  <c r="AE23" i="1"/>
  <c r="AF24" i="1"/>
  <c r="AI24" i="1" s="1"/>
  <c r="AE26" i="1"/>
  <c r="AF37" i="1"/>
  <c r="AI37" i="1" s="1"/>
  <c r="AE35" i="1"/>
  <c r="E8" i="1"/>
  <c r="AG6" i="1"/>
  <c r="U35" i="2"/>
  <c r="T36" i="2"/>
  <c r="W36" i="2" s="1"/>
  <c r="V1" i="2"/>
  <c r="U74" i="2" s="1"/>
  <c r="T4" i="2"/>
  <c r="W4" i="2" s="1"/>
  <c r="T12" i="2"/>
  <c r="T17" i="2" s="1"/>
  <c r="W17" i="2" s="1"/>
  <c r="S16" i="2"/>
  <c r="U21" i="2"/>
  <c r="U25" i="2"/>
  <c r="U29" i="2"/>
  <c r="S32" i="2" s="1"/>
  <c r="S30" i="2"/>
  <c r="U31" i="2"/>
  <c r="T3" i="2"/>
  <c r="W3" i="2" s="1"/>
  <c r="U4" i="2"/>
  <c r="S5" i="2"/>
  <c r="U12" i="2"/>
  <c r="U14" i="2"/>
  <c r="T15" i="2"/>
  <c r="W15" i="2" s="1"/>
  <c r="U16" i="2"/>
  <c r="T21" i="2"/>
  <c r="W21" i="2" s="1"/>
  <c r="U22" i="2"/>
  <c r="S23" i="2"/>
  <c r="U24" i="2"/>
  <c r="S25" i="2"/>
  <c r="S29" i="2"/>
  <c r="U30" i="2"/>
  <c r="S31" i="2"/>
  <c r="S35" i="2"/>
  <c r="U36" i="2"/>
  <c r="T37" i="2"/>
  <c r="W37" i="2" s="1"/>
  <c r="U38" i="2"/>
  <c r="U40" i="2"/>
  <c r="A5" i="1"/>
  <c r="A4" i="1" s="1"/>
  <c r="A3" i="1" s="1"/>
  <c r="V5" i="1"/>
  <c r="O5" i="1"/>
  <c r="Z7" i="1"/>
  <c r="Z6" i="1"/>
  <c r="S7" i="1"/>
  <c r="S6" i="1"/>
  <c r="L7" i="1"/>
  <c r="L6" i="1"/>
  <c r="E6" i="1"/>
  <c r="S59" i="2" l="1"/>
  <c r="U66" i="2"/>
  <c r="T51" i="2"/>
  <c r="W51" i="2" s="1"/>
  <c r="U72" i="2"/>
  <c r="S61" i="2"/>
  <c r="T57" i="2"/>
  <c r="W57" i="2" s="1"/>
  <c r="U48" i="2"/>
  <c r="U56" i="2" s="1"/>
  <c r="AG9" i="1"/>
  <c r="AG10" i="1"/>
  <c r="U65" i="2"/>
  <c r="S69" i="2" s="1"/>
  <c r="S33" i="2"/>
  <c r="S27" i="2"/>
  <c r="S50" i="2"/>
  <c r="T72" i="2"/>
  <c r="W72" i="2" s="1"/>
  <c r="S58" i="2"/>
  <c r="U39" i="2"/>
  <c r="S74" i="2"/>
  <c r="U67" i="2"/>
  <c r="T60" i="2"/>
  <c r="W60" i="2" s="1"/>
  <c r="S52" i="2"/>
  <c r="U41" i="2"/>
  <c r="W12" i="2"/>
  <c r="AG7" i="1"/>
  <c r="AG26" i="1"/>
  <c r="AE27" i="1"/>
  <c r="AG32" i="1"/>
  <c r="AG27" i="1"/>
  <c r="U33" i="2"/>
  <c r="AE28" i="1"/>
  <c r="AG34" i="1"/>
  <c r="AG33" i="1"/>
  <c r="AF19" i="1"/>
  <c r="AI19" i="1" s="1"/>
  <c r="AF17" i="1"/>
  <c r="AI17" i="1" s="1"/>
  <c r="AF18" i="1"/>
  <c r="AI18" i="1" s="1"/>
  <c r="AF20" i="1"/>
  <c r="AI20" i="1" s="1"/>
  <c r="AG11" i="1"/>
  <c r="AF11" i="1"/>
  <c r="AE9" i="1"/>
  <c r="AE6" i="1"/>
  <c r="AG19" i="1"/>
  <c r="AG17" i="1"/>
  <c r="AE10" i="1"/>
  <c r="AE8" i="1"/>
  <c r="AG20" i="1"/>
  <c r="AG18" i="1"/>
  <c r="AE7" i="1"/>
  <c r="AG13" i="1"/>
  <c r="T73" i="2"/>
  <c r="W73" i="2" s="1"/>
  <c r="S67" i="2"/>
  <c r="S65" i="2"/>
  <c r="U60" i="2"/>
  <c r="U58" i="2"/>
  <c r="U52" i="2"/>
  <c r="U50" i="2"/>
  <c r="S41" i="2"/>
  <c r="T39" i="2"/>
  <c r="W39" i="2" s="1"/>
  <c r="U32" i="2"/>
  <c r="U28" i="2"/>
  <c r="U26" i="2"/>
  <c r="U73" i="2"/>
  <c r="U71" i="2"/>
  <c r="S66" i="2"/>
  <c r="U61" i="2"/>
  <c r="U59" i="2"/>
  <c r="U57" i="2"/>
  <c r="U51" i="2"/>
  <c r="T48" i="2"/>
  <c r="T55" i="2" s="1"/>
  <c r="W55" i="2" s="1"/>
  <c r="T40" i="2"/>
  <c r="W40" i="2" s="1"/>
  <c r="S34" i="2"/>
  <c r="U34" i="2"/>
  <c r="S28" i="2"/>
  <c r="U27" i="2"/>
  <c r="S26" i="2"/>
  <c r="U49" i="2"/>
  <c r="U20" i="2"/>
  <c r="T19" i="2"/>
  <c r="W19" i="2" s="1"/>
  <c r="U18" i="2"/>
  <c r="T13" i="2"/>
  <c r="W13" i="2" s="1"/>
  <c r="T11" i="2"/>
  <c r="W11" i="2" s="1"/>
  <c r="U10" i="2"/>
  <c r="S9" i="2"/>
  <c r="U8" i="2"/>
  <c r="S7" i="2"/>
  <c r="U6" i="2"/>
  <c r="T20" i="2"/>
  <c r="W20" i="2" s="1"/>
  <c r="U19" i="2"/>
  <c r="T18" i="2"/>
  <c r="W18" i="2" s="1"/>
  <c r="U17" i="2"/>
  <c r="U13" i="2"/>
  <c r="U11" i="2"/>
  <c r="S10" i="2"/>
  <c r="U9" i="2"/>
  <c r="S8" i="2"/>
  <c r="U7" i="2"/>
  <c r="S6" i="2"/>
  <c r="L5" i="1"/>
  <c r="V4" i="1"/>
  <c r="Z5" i="1"/>
  <c r="O4" i="1"/>
  <c r="S5" i="1"/>
  <c r="Z8" i="1"/>
  <c r="S8" i="1"/>
  <c r="L8" i="1"/>
  <c r="E21" i="1"/>
  <c r="E5" i="1"/>
  <c r="E7" i="1"/>
  <c r="U44" i="2" l="1"/>
  <c r="S63" i="2"/>
  <c r="S68" i="2"/>
  <c r="U70" i="2"/>
  <c r="U45" i="2"/>
  <c r="U55" i="2"/>
  <c r="U54" i="2"/>
  <c r="U43" i="2"/>
  <c r="U47" i="2"/>
  <c r="U53" i="2"/>
  <c r="U42" i="2"/>
  <c r="U46" i="2"/>
  <c r="U63" i="2"/>
  <c r="S70" i="2"/>
  <c r="U68" i="2"/>
  <c r="S62" i="2"/>
  <c r="S64" i="2"/>
  <c r="U69" i="2"/>
  <c r="U62" i="2"/>
  <c r="U64" i="2"/>
  <c r="S42" i="2"/>
  <c r="S46" i="2"/>
  <c r="T54" i="2"/>
  <c r="W54" i="2" s="1"/>
  <c r="S43" i="2"/>
  <c r="T47" i="2"/>
  <c r="W47" i="2" s="1"/>
  <c r="T53" i="2"/>
  <c r="W53" i="2" s="1"/>
  <c r="S44" i="2"/>
  <c r="W48" i="2"/>
  <c r="T56" i="2"/>
  <c r="W56" i="2" s="1"/>
  <c r="S45" i="2"/>
  <c r="T49" i="2"/>
  <c r="W49" i="2" s="1"/>
  <c r="AI11" i="1"/>
  <c r="L4" i="1"/>
  <c r="L3" i="1"/>
  <c r="V3" i="1"/>
  <c r="Z4" i="1"/>
  <c r="O3" i="1"/>
  <c r="S4" i="1"/>
  <c r="Z9" i="1"/>
  <c r="S9" i="1"/>
  <c r="L9" i="1"/>
  <c r="E22" i="1"/>
  <c r="E4" i="1"/>
  <c r="Z3" i="1" l="1"/>
  <c r="S3" i="1"/>
  <c r="Z10" i="1"/>
  <c r="S10" i="1"/>
  <c r="L10" i="1"/>
  <c r="E23" i="1"/>
  <c r="E3" i="1"/>
  <c r="E9" i="1"/>
  <c r="Z11" i="1" l="1"/>
  <c r="S11" i="1"/>
  <c r="L11" i="1"/>
  <c r="E24" i="1"/>
  <c r="E10" i="1"/>
  <c r="Z12" i="1" l="1"/>
  <c r="S12" i="1"/>
  <c r="L12" i="1"/>
  <c r="E25" i="1"/>
  <c r="E11" i="1"/>
  <c r="Z13" i="1" l="1"/>
  <c r="S13" i="1"/>
  <c r="L13" i="1"/>
  <c r="E26" i="1"/>
  <c r="E12" i="1"/>
  <c r="Z14" i="1" l="1"/>
  <c r="S14" i="1"/>
  <c r="L14" i="1"/>
  <c r="E27" i="1"/>
  <c r="E13" i="1"/>
  <c r="Z15" i="1" l="1"/>
  <c r="S15" i="1"/>
  <c r="L15" i="1"/>
  <c r="E28" i="1"/>
  <c r="E14" i="1"/>
  <c r="Z16" i="1" l="1"/>
  <c r="S16" i="1"/>
  <c r="L16" i="1"/>
  <c r="E29" i="1"/>
  <c r="E15" i="1"/>
  <c r="Z17" i="1" l="1"/>
  <c r="S17" i="1"/>
  <c r="L17" i="1"/>
  <c r="E30" i="1"/>
  <c r="E16" i="1"/>
  <c r="Z18" i="1" l="1"/>
  <c r="S18" i="1"/>
  <c r="L18" i="1"/>
  <c r="E31" i="1"/>
  <c r="E17" i="1"/>
  <c r="Z19" i="1" l="1"/>
  <c r="S19" i="1"/>
  <c r="L19" i="1"/>
  <c r="E32" i="1"/>
  <c r="E18" i="1"/>
  <c r="Z20" i="1" l="1"/>
  <c r="S20" i="1"/>
  <c r="L20" i="1"/>
  <c r="E33" i="1"/>
  <c r="E19" i="1"/>
  <c r="Z21" i="1" l="1"/>
  <c r="S21" i="1"/>
  <c r="L21" i="1"/>
  <c r="E34" i="1"/>
  <c r="E20" i="1"/>
  <c r="Z22" i="1" l="1"/>
  <c r="S22" i="1"/>
  <c r="L22" i="1"/>
  <c r="E35" i="1"/>
  <c r="Z23" i="1" l="1"/>
  <c r="S23" i="1"/>
  <c r="L23" i="1"/>
  <c r="E36" i="1"/>
  <c r="Z24" i="1" l="1"/>
  <c r="S24" i="1"/>
  <c r="L24" i="1"/>
  <c r="E37" i="1"/>
  <c r="Z25" i="1" l="1"/>
  <c r="S25" i="1"/>
  <c r="L25" i="1"/>
  <c r="E38" i="1"/>
  <c r="Z26" i="1" l="1"/>
  <c r="S26" i="1"/>
  <c r="L26" i="1"/>
  <c r="E39" i="1"/>
  <c r="Z27" i="1" l="1"/>
  <c r="S27" i="1"/>
  <c r="L27" i="1"/>
  <c r="E40" i="1"/>
  <c r="Z28" i="1" l="1"/>
  <c r="S28" i="1"/>
  <c r="L28" i="1"/>
  <c r="E41" i="1"/>
  <c r="Z29" i="1" l="1"/>
  <c r="S29" i="1"/>
  <c r="L29" i="1"/>
  <c r="E42" i="1"/>
  <c r="Z30" i="1" l="1"/>
  <c r="S30" i="1"/>
  <c r="L30" i="1"/>
  <c r="E43" i="1"/>
  <c r="Z31" i="1" l="1"/>
  <c r="S31" i="1"/>
  <c r="L31" i="1"/>
  <c r="E44" i="1"/>
  <c r="Z32" i="1" l="1"/>
  <c r="S32" i="1"/>
  <c r="L32" i="1"/>
  <c r="E45" i="1"/>
  <c r="Z33" i="1" l="1"/>
  <c r="S33" i="1"/>
  <c r="L33" i="1"/>
  <c r="E46" i="1"/>
  <c r="Z34" i="1" l="1"/>
  <c r="S34" i="1"/>
  <c r="L34" i="1"/>
  <c r="E47" i="1"/>
  <c r="Z35" i="1" l="1"/>
  <c r="S35" i="1"/>
  <c r="L35" i="1"/>
  <c r="E48" i="1"/>
  <c r="Z36" i="1" l="1"/>
  <c r="S36" i="1"/>
  <c r="L36" i="1"/>
  <c r="E49" i="1"/>
  <c r="Z37" i="1" l="1"/>
  <c r="S37" i="1"/>
  <c r="L37" i="1"/>
  <c r="E50" i="1"/>
  <c r="E51" i="1"/>
  <c r="Z38" i="1" l="1"/>
  <c r="S38" i="1"/>
  <c r="L38" i="1"/>
  <c r="Z39" i="1" l="1"/>
  <c r="S39" i="1"/>
  <c r="L39" i="1"/>
  <c r="Z40" i="1" l="1"/>
  <c r="S40" i="1"/>
  <c r="L40" i="1"/>
  <c r="Z41" i="1" l="1"/>
  <c r="S41" i="1"/>
  <c r="L41" i="1"/>
  <c r="Z42" i="1" l="1"/>
  <c r="S42" i="1"/>
  <c r="L42" i="1"/>
  <c r="Z43" i="1" l="1"/>
  <c r="S43" i="1"/>
  <c r="L43" i="1"/>
  <c r="Z44" i="1" l="1"/>
  <c r="S44" i="1"/>
  <c r="L44" i="1"/>
  <c r="Z45" i="1" l="1"/>
  <c r="S45" i="1"/>
  <c r="L45" i="1"/>
  <c r="Z46" i="1" l="1"/>
  <c r="S46" i="1"/>
  <c r="L46" i="1"/>
  <c r="Z47" i="1" l="1"/>
  <c r="S47" i="1"/>
  <c r="L47" i="1"/>
  <c r="Z48" i="1" l="1"/>
  <c r="S48" i="1"/>
  <c r="L48" i="1"/>
  <c r="Z49" i="1" l="1"/>
  <c r="S49" i="1"/>
  <c r="L49" i="1"/>
  <c r="Z51" i="1" l="1"/>
  <c r="Z50" i="1"/>
  <c r="S51" i="1"/>
  <c r="S50" i="1"/>
  <c r="L51" i="1"/>
  <c r="L50" i="1"/>
  <c r="E6" i="2"/>
  <c r="A5" i="2"/>
  <c r="E5" i="2" s="1"/>
  <c r="A7" i="2"/>
  <c r="A8" i="2" s="1"/>
  <c r="A4" i="2" l="1"/>
  <c r="A3" i="2" s="1"/>
  <c r="E3" i="2" s="1"/>
  <c r="E8" i="2"/>
  <c r="A9" i="2"/>
  <c r="E7" i="2"/>
  <c r="E4" i="2"/>
  <c r="E9" i="2" l="1"/>
  <c r="A10" i="2"/>
  <c r="E10" i="2" l="1"/>
  <c r="A11" i="2"/>
  <c r="E11" i="2" l="1"/>
  <c r="A12" i="2"/>
  <c r="E12" i="2" l="1"/>
  <c r="A13" i="2"/>
  <c r="E13" i="2" l="1"/>
  <c r="A14" i="2"/>
  <c r="E14" i="2" l="1"/>
  <c r="A15" i="2"/>
  <c r="A16" i="2" l="1"/>
  <c r="E15" i="2"/>
  <c r="E16" i="2" l="1"/>
  <c r="A17" i="2"/>
  <c r="A18" i="2" l="1"/>
  <c r="E17" i="2"/>
  <c r="E18" i="2" l="1"/>
  <c r="A19" i="2"/>
  <c r="E19" i="2" l="1"/>
  <c r="A20" i="2"/>
  <c r="E20" i="2" l="1"/>
  <c r="A21" i="2"/>
  <c r="E21" i="2" l="1"/>
  <c r="A22" i="2"/>
  <c r="E22" i="2" l="1"/>
  <c r="A23" i="2"/>
  <c r="A24" i="2" l="1"/>
  <c r="E23" i="2"/>
  <c r="E24" i="2" l="1"/>
  <c r="A25" i="2"/>
  <c r="E25" i="2" l="1"/>
  <c r="A26" i="2"/>
  <c r="E26" i="2" l="1"/>
  <c r="A27" i="2"/>
  <c r="A28" i="2" l="1"/>
  <c r="E27" i="2"/>
  <c r="E28" i="2" l="1"/>
  <c r="A29" i="2"/>
  <c r="E29" i="2" l="1"/>
  <c r="A30" i="2"/>
  <c r="E30" i="2" l="1"/>
  <c r="A31" i="2"/>
  <c r="E31" i="2" l="1"/>
  <c r="A32" i="2"/>
  <c r="E32" i="2" l="1"/>
  <c r="A33" i="2"/>
  <c r="E33" i="2" l="1"/>
  <c r="A34" i="2"/>
  <c r="E34" i="2" l="1"/>
  <c r="A35" i="2"/>
  <c r="A36" i="2" l="1"/>
  <c r="E35" i="2"/>
  <c r="E36" i="2" l="1"/>
  <c r="A37" i="2"/>
  <c r="E37" i="2" l="1"/>
  <c r="A38" i="2"/>
  <c r="E38" i="2" l="1"/>
  <c r="A39" i="2"/>
  <c r="E39" i="2" l="1"/>
  <c r="A40" i="2"/>
  <c r="E40" i="2" l="1"/>
  <c r="A41" i="2"/>
  <c r="E41" i="2" l="1"/>
  <c r="A42" i="2"/>
  <c r="E42" i="2" l="1"/>
  <c r="A43" i="2"/>
  <c r="A44" i="2" l="1"/>
  <c r="E43" i="2"/>
  <c r="E44" i="2" l="1"/>
  <c r="A45" i="2"/>
  <c r="E45" i="2" l="1"/>
  <c r="A46" i="2"/>
  <c r="E46" i="2" l="1"/>
  <c r="A47" i="2"/>
  <c r="A48" i="2" l="1"/>
  <c r="E47" i="2"/>
  <c r="E48" i="2" l="1"/>
  <c r="A49" i="2"/>
  <c r="A50" i="2" l="1"/>
  <c r="E49" i="2"/>
  <c r="E50" i="2" l="1"/>
  <c r="A51" i="2"/>
  <c r="E51" i="2" s="1"/>
</calcChain>
</file>

<file path=xl/comments1.xml><?xml version="1.0" encoding="utf-8"?>
<comments xmlns="http://schemas.openxmlformats.org/spreadsheetml/2006/main">
  <authors>
    <author>Karl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Karl: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Zuchtbegin oder Umlarvtermin</t>
        </r>
      </text>
    </comment>
  </commentList>
</comments>
</file>

<file path=xl/comments2.xml><?xml version="1.0" encoding="utf-8"?>
<comments xmlns="http://schemas.openxmlformats.org/spreadsheetml/2006/main">
  <authors>
    <author>Karl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Karl: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Zuchtbegin oder Umlarvtermin
hier eingeben.</t>
        </r>
      </text>
    </comment>
  </commentList>
</comments>
</file>

<file path=xl/sharedStrings.xml><?xml version="1.0" encoding="utf-8"?>
<sst xmlns="http://schemas.openxmlformats.org/spreadsheetml/2006/main" count="174" uniqueCount="56">
  <si>
    <t>Schlüpftag</t>
  </si>
  <si>
    <t xml:space="preserve">Königin begattungsreif; Begattungsflüge </t>
  </si>
  <si>
    <t>Königin beginnt mit Eierlegen (Beginn hängt vom Wetter für die Begattungsflüge ab)</t>
  </si>
  <si>
    <t>Die ersten Bienen schlüpfen</t>
  </si>
  <si>
    <t>Zellen in Ableger verschulen</t>
  </si>
  <si>
    <t>Zellen gedeckelt</t>
  </si>
  <si>
    <t>Letzter Termin Eilage</t>
  </si>
  <si>
    <t>Eine Schlupf-Kontrolle ist nicht erforderlich, da mehrere Zellen gezogen werden eine schlüpft bestimmt. Während der Zeit nach schlupf und Begattungsflügen Jungvolk nicht öffnen.</t>
  </si>
  <si>
    <t>Ableger füllen mit offener Brutwabe, Futterwabe, Pollenwabe und Bienen. Im Abstand von zwei bis drei Kilometer vom Bienenstand aufstellen.</t>
  </si>
  <si>
    <t>Zuchtbegin o. Umlarvtermin</t>
  </si>
  <si>
    <t>Eistadium</t>
  </si>
  <si>
    <t xml:space="preserve">Umlarven </t>
  </si>
  <si>
    <t>Mit Schlupf ist zu rechnen</t>
  </si>
  <si>
    <t>nicht gesetzlich</t>
  </si>
  <si>
    <t>gesetzlich</t>
  </si>
  <si>
    <t>alle</t>
  </si>
  <si>
    <t>Feiertag</t>
  </si>
  <si>
    <t>Neujahr</t>
  </si>
  <si>
    <t>Heilige Drei Könige</t>
  </si>
  <si>
    <t>Valentinstag</t>
  </si>
  <si>
    <t>schmutziger Donnerstag</t>
  </si>
  <si>
    <t>Rosenmontag</t>
  </si>
  <si>
    <t>Aschermittwoch</t>
  </si>
  <si>
    <t>Palmsontag</t>
  </si>
  <si>
    <t>Gründonnerstag</t>
  </si>
  <si>
    <t>Karfreitag</t>
  </si>
  <si>
    <t>Ostersonntag</t>
  </si>
  <si>
    <t>Ostermontag</t>
  </si>
  <si>
    <t>Walpurgisnacht</t>
  </si>
  <si>
    <t>1. MAI</t>
  </si>
  <si>
    <t>Muttertag</t>
  </si>
  <si>
    <t>Himmelfahrt</t>
  </si>
  <si>
    <t>Pfingstsonntag</t>
  </si>
  <si>
    <t>Pfingstmontag</t>
  </si>
  <si>
    <t>Fronleichnam</t>
  </si>
  <si>
    <t>Tag d. Deutschen Einheit</t>
  </si>
  <si>
    <t>Erntedankfest</t>
  </si>
  <si>
    <t>Halloween</t>
  </si>
  <si>
    <t>Allerheiligen</t>
  </si>
  <si>
    <t>Martinstag</t>
  </si>
  <si>
    <t>Vokstrauertag</t>
  </si>
  <si>
    <t>Buß – und Bettag</t>
  </si>
  <si>
    <t>Totensonntag</t>
  </si>
  <si>
    <t>1. Advent</t>
  </si>
  <si>
    <t>Barbara</t>
  </si>
  <si>
    <t>Nikolaus</t>
  </si>
  <si>
    <t>2. Advent</t>
  </si>
  <si>
    <t>3. Advent</t>
  </si>
  <si>
    <t>4. Advent</t>
  </si>
  <si>
    <t>Heiligabend</t>
  </si>
  <si>
    <t>1. Weihnachtsfeiertag</t>
  </si>
  <si>
    <t>2. Weihnachtsfeiertag</t>
  </si>
  <si>
    <t>Silvester</t>
  </si>
  <si>
    <t>Tag d. Deut. Einheit</t>
  </si>
  <si>
    <t>40 Tage seit Zuchtbeginn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</si>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</sst>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d/\ mmm/;@"/>
    <numFmt numFmtId="165" formatCode="[$-407]d/\ mmm/\ yy;@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Protection="1"/>
    <xf numFmtId="0" fontId="0" fillId="0" borderId="19" xfId="0" applyBorder="1" applyProtection="1"/>
    <xf numFmtId="164" fontId="1" fillId="0" borderId="20" xfId="0" applyNumberFormat="1" applyFont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0" fillId="0" borderId="12" xfId="0" applyBorder="1" applyProtection="1"/>
    <xf numFmtId="1" fontId="3" fillId="5" borderId="1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6" xfId="0" applyBorder="1" applyProtection="1"/>
    <xf numFmtId="0" fontId="4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164" fontId="1" fillId="0" borderId="17" xfId="0" applyNumberFormat="1" applyFont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164" fontId="1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164" fontId="1" fillId="4" borderId="1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5" fillId="0" borderId="27" xfId="0" applyNumberFormat="1" applyFont="1" applyBorder="1" applyAlignment="1" applyProtection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4" fontId="5" fillId="0" borderId="28" xfId="0" applyNumberFormat="1" applyFont="1" applyBorder="1" applyAlignment="1" applyProtection="1">
      <alignment horizontal="center"/>
    </xf>
    <xf numFmtId="0" fontId="5" fillId="0" borderId="27" xfId="0" applyFont="1" applyBorder="1" applyAlignment="1" applyProtection="1">
      <alignment horizontal="center"/>
    </xf>
    <xf numFmtId="14" fontId="0" fillId="0" borderId="29" xfId="0" applyNumberFormat="1" applyBorder="1" applyProtection="1"/>
    <xf numFmtId="14" fontId="0" fillId="6" borderId="30" xfId="0" applyNumberFormat="1" applyFill="1" applyBorder="1" applyProtection="1"/>
    <xf numFmtId="0" fontId="0" fillId="0" borderId="30" xfId="0" applyBorder="1" applyProtection="1"/>
    <xf numFmtId="0" fontId="0" fillId="0" borderId="31" xfId="0" applyNumberFormat="1" applyBorder="1" applyAlignment="1" applyProtection="1">
      <alignment horizontal="left"/>
    </xf>
    <xf numFmtId="14" fontId="0" fillId="0" borderId="11" xfId="0" applyNumberFormat="1" applyFont="1" applyFill="1" applyBorder="1" applyAlignment="1" applyProtection="1"/>
    <xf numFmtId="14" fontId="0" fillId="6" borderId="1" xfId="0" applyNumberFormat="1" applyFont="1" applyFill="1" applyBorder="1" applyAlignment="1" applyProtection="1"/>
    <xf numFmtId="0" fontId="0" fillId="0" borderId="1" xfId="0" applyBorder="1" applyProtection="1"/>
    <xf numFmtId="0" fontId="0" fillId="0" borderId="16" xfId="0" applyNumberFormat="1" applyBorder="1" applyAlignment="1" applyProtection="1">
      <alignment horizontal="left"/>
    </xf>
    <xf numFmtId="14" fontId="0" fillId="6" borderId="11" xfId="0" applyNumberFormat="1" applyFill="1" applyBorder="1" applyProtection="1"/>
    <xf numFmtId="14" fontId="12" fillId="0" borderId="1" xfId="0" applyNumberFormat="1" applyFont="1" applyFill="1" applyBorder="1" applyAlignment="1" applyProtection="1">
      <alignment horizontal="left"/>
    </xf>
    <xf numFmtId="14" fontId="0" fillId="6" borderId="1" xfId="0" applyNumberFormat="1" applyFill="1" applyBorder="1" applyProtection="1"/>
    <xf numFmtId="14" fontId="0" fillId="0" borderId="11" xfId="0" applyNumberFormat="1" applyBorder="1" applyProtection="1"/>
    <xf numFmtId="14" fontId="0" fillId="0" borderId="1" xfId="0" applyNumberFormat="1" applyBorder="1" applyProtection="1"/>
    <xf numFmtId="49" fontId="0" fillId="0" borderId="1" xfId="0" applyNumberFormat="1" applyBorder="1" applyProtection="1"/>
    <xf numFmtId="0" fontId="0" fillId="0" borderId="1" xfId="0" applyFill="1" applyBorder="1" applyProtection="1"/>
    <xf numFmtId="14" fontId="0" fillId="0" borderId="1" xfId="0" applyNumberFormat="1" applyFill="1" applyBorder="1" applyProtection="1"/>
    <xf numFmtId="14" fontId="0" fillId="0" borderId="11" xfId="0" applyNumberFormat="1" applyFill="1" applyBorder="1" applyProtection="1"/>
    <xf numFmtId="14" fontId="0" fillId="6" borderId="32" xfId="0" applyNumberFormat="1" applyFill="1" applyBorder="1" applyProtection="1"/>
    <xf numFmtId="14" fontId="0" fillId="0" borderId="33" xfId="0" applyNumberFormat="1" applyFill="1" applyBorder="1" applyProtection="1"/>
    <xf numFmtId="14" fontId="0" fillId="6" borderId="33" xfId="0" applyNumberFormat="1" applyFill="1" applyBorder="1" applyProtection="1"/>
    <xf numFmtId="0" fontId="0" fillId="0" borderId="33" xfId="0" applyBorder="1" applyProtection="1"/>
    <xf numFmtId="0" fontId="0" fillId="0" borderId="34" xfId="0" applyNumberFormat="1" applyBorder="1" applyAlignment="1" applyProtection="1">
      <alignment horizontal="left"/>
    </xf>
    <xf numFmtId="14" fontId="5" fillId="0" borderId="0" xfId="0" applyNumberFormat="1" applyFont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1" fontId="5" fillId="0" borderId="35" xfId="0" applyNumberFormat="1" applyFont="1" applyBorder="1" applyAlignment="1" applyProtection="1">
      <alignment horizontal="center"/>
    </xf>
    <xf numFmtId="1" fontId="0" fillId="0" borderId="0" xfId="0" applyNumberFormat="1" applyProtection="1"/>
    <xf numFmtId="0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14" fontId="12" fillId="0" borderId="0" xfId="0" applyNumberFormat="1" applyFont="1" applyFill="1" applyBorder="1" applyAlignment="1" applyProtection="1">
      <alignment horizontal="left"/>
    </xf>
    <xf numFmtId="0" fontId="0" fillId="0" borderId="3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16" fillId="0" borderId="10" xfId="0" applyFont="1" applyBorder="1" applyProtection="1"/>
    <xf numFmtId="0" fontId="16" fillId="0" borderId="0" xfId="0" applyFont="1" applyProtection="1"/>
    <xf numFmtId="14" fontId="15" fillId="0" borderId="0" xfId="0" applyNumberFormat="1" applyFont="1" applyAlignment="1" applyProtection="1">
      <alignment horizontal="center"/>
    </xf>
    <xf numFmtId="14" fontId="15" fillId="0" borderId="0" xfId="0" applyNumberFormat="1" applyFont="1" applyFill="1" applyBorder="1" applyAlignment="1" applyProtection="1">
      <alignment horizontal="center"/>
    </xf>
    <xf numFmtId="1" fontId="15" fillId="0" borderId="35" xfId="0" applyNumberFormat="1" applyFont="1" applyBorder="1" applyAlignment="1" applyProtection="1">
      <alignment horizontal="center"/>
    </xf>
    <xf numFmtId="1" fontId="16" fillId="0" borderId="0" xfId="0" applyNumberFormat="1" applyFont="1" applyProtection="1"/>
    <xf numFmtId="0" fontId="16" fillId="0" borderId="0" xfId="0" applyNumberFormat="1" applyFont="1" applyAlignment="1" applyProtection="1">
      <alignment horizontal="left"/>
    </xf>
    <xf numFmtId="0" fontId="16" fillId="0" borderId="19" xfId="0" applyFont="1" applyBorder="1" applyProtection="1"/>
    <xf numFmtId="0" fontId="15" fillId="0" borderId="27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14" fontId="17" fillId="0" borderId="0" xfId="0" applyNumberFormat="1" applyFont="1" applyProtection="1"/>
    <xf numFmtId="0" fontId="16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 wrapText="1"/>
    </xf>
    <xf numFmtId="0" fontId="15" fillId="0" borderId="27" xfId="0" applyNumberFormat="1" applyFont="1" applyBorder="1" applyAlignment="1" applyProtection="1">
      <alignment horizontal="center" vertical="center" shrinkToFit="1"/>
    </xf>
    <xf numFmtId="0" fontId="15" fillId="0" borderId="27" xfId="0" applyNumberFormat="1" applyFont="1" applyFill="1" applyBorder="1" applyAlignment="1" applyProtection="1">
      <alignment horizontal="center" vertical="center" shrinkToFit="1"/>
    </xf>
    <xf numFmtId="14" fontId="15" fillId="0" borderId="28" xfId="0" applyNumberFormat="1" applyFont="1" applyBorder="1" applyAlignment="1" applyProtection="1">
      <alignment horizontal="center" vertical="center" shrinkToFit="1"/>
    </xf>
    <xf numFmtId="0" fontId="15" fillId="0" borderId="27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wrapText="1"/>
    </xf>
    <xf numFmtId="14" fontId="0" fillId="0" borderId="29" xfId="0" applyNumberFormat="1" applyFill="1" applyBorder="1" applyProtection="1"/>
    <xf numFmtId="14" fontId="0" fillId="0" borderId="30" xfId="0" applyNumberFormat="1" applyFill="1" applyBorder="1" applyProtection="1"/>
    <xf numFmtId="14" fontId="0" fillId="0" borderId="1" xfId="0" applyNumberFormat="1" applyFont="1" applyFill="1" applyBorder="1" applyAlignment="1" applyProtection="1"/>
    <xf numFmtId="14" fontId="0" fillId="0" borderId="32" xfId="0" applyNumberFormat="1" applyFill="1" applyBorder="1" applyProtection="1"/>
    <xf numFmtId="0" fontId="17" fillId="0" borderId="1" xfId="0" applyFont="1" applyFill="1" applyBorder="1" applyAlignment="1" applyProtection="1">
      <alignment horizontal="center"/>
    </xf>
    <xf numFmtId="0" fontId="18" fillId="4" borderId="8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165" fontId="13" fillId="4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protection locked="0"/>
    </xf>
    <xf numFmtId="0" fontId="14" fillId="0" borderId="10" xfId="0" applyFont="1" applyBorder="1" applyAlignment="1" applyProtection="1">
      <protection locked="0"/>
    </xf>
    <xf numFmtId="0" fontId="14" fillId="0" borderId="24" xfId="0" applyFont="1" applyBorder="1" applyAlignment="1" applyProtection="1">
      <protection locked="0"/>
    </xf>
    <xf numFmtId="0" fontId="14" fillId="0" borderId="23" xfId="0" applyFont="1" applyBorder="1" applyAlignment="1" applyProtection="1">
      <protection locked="0"/>
    </xf>
    <xf numFmtId="0" fontId="14" fillId="0" borderId="19" xfId="0" applyFont="1" applyBorder="1" applyAlignment="1" applyProtection="1">
      <protection locked="0"/>
    </xf>
    <xf numFmtId="0" fontId="15" fillId="4" borderId="22" xfId="0" applyFont="1" applyFill="1" applyBorder="1" applyAlignment="1" applyProtection="1">
      <alignment horizontal="center" vertical="center" wrapText="1"/>
    </xf>
    <xf numFmtId="0" fontId="16" fillId="4" borderId="9" xfId="0" applyFont="1" applyFill="1" applyBorder="1" applyAlignment="1" applyProtection="1">
      <alignment horizontal="center" vertical="center" wrapText="1"/>
    </xf>
    <xf numFmtId="0" fontId="16" fillId="4" borderId="24" xfId="0" applyFont="1" applyFill="1" applyBorder="1" applyAlignment="1" applyProtection="1">
      <alignment horizontal="center" vertical="center" wrapText="1"/>
    </xf>
    <xf numFmtId="0" fontId="16" fillId="4" borderId="23" xfId="0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5" fontId="13" fillId="4" borderId="25" xfId="0" applyNumberFormat="1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protection locked="0"/>
    </xf>
    <xf numFmtId="0" fontId="14" fillId="4" borderId="26" xfId="0" applyFont="1" applyFill="1" applyBorder="1" applyAlignment="1" applyProtection="1">
      <protection locked="0"/>
    </xf>
    <xf numFmtId="0" fontId="14" fillId="4" borderId="19" xfId="0" applyFont="1" applyFill="1" applyBorder="1" applyAlignment="1" applyProtection="1">
      <protection locked="0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165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165" fontId="13" fillId="4" borderId="24" xfId="0" applyNumberFormat="1" applyFont="1" applyFill="1" applyBorder="1" applyAlignment="1" applyProtection="1">
      <alignment horizontal="center" vertical="center"/>
      <protection locked="0"/>
    </xf>
    <xf numFmtId="165" fontId="13" fillId="4" borderId="23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/>
    <xf numFmtId="0" fontId="0" fillId="0" borderId="37" xfId="0" applyBorder="1" applyAlignment="1"/>
    <xf numFmtId="0" fontId="5" fillId="4" borderId="22" xfId="0" applyFon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24" xfId="0" applyFill="1" applyBorder="1" applyAlignment="1" applyProtection="1">
      <alignment horizontal="center" vertical="center" wrapText="1"/>
    </xf>
    <xf numFmtId="0" fontId="0" fillId="4" borderId="23" xfId="0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</cellXfs>
  <cellStyles count="1">
    <cellStyle name="Standard" xfId="0" builtinId="0"/>
  </cellStyles>
  <dxfs count="22"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auto="1"/>
      </font>
      <fill>
        <patternFill patternType="solid">
          <fgColor auto="1"/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fgColor auto="1"/>
          <bgColor rgb="FFFFFF00"/>
        </patternFill>
      </fill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00B0F0"/>
      </font>
      <fill>
        <patternFill patternType="solid">
          <fgColor auto="1"/>
          <bgColor rgb="FFFFFFFF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 patternType="solid"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2"/>
  <sheetViews>
    <sheetView showGridLines="0" showRowColHeaders="0" zoomScale="90" zoomScaleNormal="90" workbookViewId="0">
      <pane ySplit="2" topLeftCell="A3" activePane="bottomLeft" state="frozen"/>
      <selection activeCell="D1" sqref="D1:E2"/>
      <selection pane="bottomLeft" activeCell="H1" sqref="H1:L2"/>
    </sheetView>
  </sheetViews>
  <sheetFormatPr baseColWidth="10" defaultRowHeight="15.75" x14ac:dyDescent="0.25"/>
  <cols>
    <col min="1" max="1" width="16.140625" style="31" customWidth="1"/>
    <col min="2" max="2" width="3.5703125" style="31" bestFit="1" customWidth="1"/>
    <col min="3" max="3" width="6.28515625" style="32" customWidth="1"/>
    <col min="4" max="4" width="34.85546875" style="33" customWidth="1"/>
    <col min="5" max="5" width="4.28515625" style="1" bestFit="1" customWidth="1"/>
    <col min="6" max="6" width="22.7109375" style="1" hidden="1" customWidth="1"/>
    <col min="7" max="7" width="4.5703125" style="1" customWidth="1"/>
    <col min="8" max="8" width="16.140625" style="31" customWidth="1"/>
    <col min="9" max="9" width="3.5703125" style="31" bestFit="1" customWidth="1"/>
    <col min="10" max="10" width="6.28515625" style="32" customWidth="1"/>
    <col min="11" max="11" width="34.85546875" style="33" hidden="1" customWidth="1"/>
    <col min="12" max="12" width="4.28515625" style="1" bestFit="1" customWidth="1"/>
    <col min="13" max="13" width="22.7109375" style="1" hidden="1" customWidth="1"/>
    <col min="14" max="14" width="3.140625" style="1" customWidth="1"/>
    <col min="15" max="15" width="16.140625" style="31" customWidth="1"/>
    <col min="16" max="16" width="3.5703125" style="31" bestFit="1" customWidth="1"/>
    <col min="17" max="17" width="6.28515625" style="32" customWidth="1"/>
    <col min="18" max="18" width="34.85546875" style="33" hidden="1" customWidth="1"/>
    <col min="19" max="19" width="4.28515625" style="1" bestFit="1" customWidth="1"/>
    <col min="20" max="20" width="22.7109375" style="1" hidden="1" customWidth="1"/>
    <col min="21" max="21" width="4.5703125" style="1" customWidth="1"/>
    <col min="22" max="22" width="16.140625" style="31" customWidth="1"/>
    <col min="23" max="23" width="3.5703125" style="31" bestFit="1" customWidth="1"/>
    <col min="24" max="24" width="6.28515625" style="32" customWidth="1"/>
    <col min="25" max="25" width="34.85546875" style="33" hidden="1" customWidth="1"/>
    <col min="26" max="26" width="4.140625" style="1" bestFit="1" customWidth="1"/>
    <col min="27" max="27" width="22.7109375" style="1" hidden="1" customWidth="1"/>
    <col min="28" max="28" width="22.7109375" style="1" customWidth="1"/>
    <col min="29" max="29" width="11.42578125" style="1" customWidth="1"/>
    <col min="30" max="30" width="11.5703125" style="1" hidden="1" customWidth="1"/>
    <col min="31" max="32" width="20.7109375" style="1" customWidth="1"/>
    <col min="33" max="33" width="20.7109375" style="1" hidden="1" customWidth="1"/>
    <col min="34" max="34" width="20.7109375" style="1" customWidth="1"/>
    <col min="35" max="35" width="20.7109375" style="1" hidden="1" customWidth="1"/>
    <col min="36" max="16384" width="11.42578125" style="1"/>
  </cols>
  <sheetData>
    <row r="1" spans="1:35" s="81" customFormat="1" ht="25.5" customHeight="1" thickTop="1" thickBot="1" x14ac:dyDescent="0.3">
      <c r="A1" s="131" t="s">
        <v>9</v>
      </c>
      <c r="B1" s="132"/>
      <c r="C1" s="132"/>
      <c r="D1" s="144">
        <v>44317</v>
      </c>
      <c r="E1" s="145"/>
      <c r="F1" s="80"/>
      <c r="H1" s="120">
        <v>44332</v>
      </c>
      <c r="I1" s="153"/>
      <c r="J1" s="153"/>
      <c r="K1" s="154"/>
      <c r="L1" s="155"/>
      <c r="M1" s="80"/>
      <c r="O1" s="120"/>
      <c r="P1" s="121"/>
      <c r="Q1" s="121"/>
      <c r="R1" s="121"/>
      <c r="S1" s="122"/>
      <c r="T1" s="80"/>
      <c r="V1" s="120"/>
      <c r="W1" s="126"/>
      <c r="X1" s="126"/>
      <c r="Y1" s="126"/>
      <c r="Z1" s="127"/>
      <c r="AA1" s="80"/>
      <c r="AB1" s="100"/>
      <c r="AE1" s="82"/>
      <c r="AF1" s="83"/>
      <c r="AG1" s="84">
        <f>YEAR(D1)</f>
        <v>2021</v>
      </c>
      <c r="AH1" s="85"/>
      <c r="AI1" s="86"/>
    </row>
    <row r="2" spans="1:35" s="81" customFormat="1" ht="24" customHeight="1" thickTop="1" thickBot="1" x14ac:dyDescent="0.3">
      <c r="A2" s="133"/>
      <c r="B2" s="134"/>
      <c r="C2" s="134"/>
      <c r="D2" s="146"/>
      <c r="E2" s="147"/>
      <c r="F2" s="87"/>
      <c r="H2" s="156"/>
      <c r="I2" s="157"/>
      <c r="J2" s="157"/>
      <c r="K2" s="158"/>
      <c r="L2" s="159"/>
      <c r="M2" s="87"/>
      <c r="O2" s="123"/>
      <c r="P2" s="124"/>
      <c r="Q2" s="124"/>
      <c r="R2" s="124"/>
      <c r="S2" s="125"/>
      <c r="T2" s="87"/>
      <c r="V2" s="128"/>
      <c r="W2" s="129"/>
      <c r="X2" s="129"/>
      <c r="Y2" s="129"/>
      <c r="Z2" s="130"/>
      <c r="AA2" s="87"/>
      <c r="AB2" s="100"/>
      <c r="AD2" s="76">
        <f t="shared" ref="AD2:AD8" ca="1" si="0">AD3-1</f>
        <v>44285</v>
      </c>
      <c r="AE2" s="103" t="s">
        <v>13</v>
      </c>
      <c r="AF2" s="104" t="s">
        <v>14</v>
      </c>
      <c r="AG2" s="105" t="s">
        <v>15</v>
      </c>
      <c r="AH2" s="106" t="s">
        <v>16</v>
      </c>
      <c r="AI2" s="88"/>
    </row>
    <row r="3" spans="1:35" x14ac:dyDescent="0.25">
      <c r="A3" s="3">
        <f>IF($D$1="","",A4-1)</f>
        <v>44314</v>
      </c>
      <c r="B3" s="4"/>
      <c r="C3" s="5">
        <v>1</v>
      </c>
      <c r="D3" s="150" t="s">
        <v>10</v>
      </c>
      <c r="E3" s="6" t="str">
        <f>IF(ISNUMBER(A3),TEXT(A3,"TTT"),"")</f>
        <v>Mi</v>
      </c>
      <c r="F3" s="135" t="s">
        <v>10</v>
      </c>
      <c r="H3" s="7">
        <f t="shared" ref="H3:H4" si="1">IF($H$1="","",H4-1)</f>
        <v>44329</v>
      </c>
      <c r="I3" s="8"/>
      <c r="J3" s="9">
        <v>1</v>
      </c>
      <c r="K3" s="161" t="s">
        <v>10</v>
      </c>
      <c r="L3" s="6" t="str">
        <f>IF(ISNUMBER(H3),TEXT(H3,"TTT"),"")</f>
        <v>Do</v>
      </c>
      <c r="M3" s="10"/>
      <c r="O3" s="3" t="str">
        <f>IF($O$1="","",O4-1)</f>
        <v/>
      </c>
      <c r="P3" s="4"/>
      <c r="Q3" s="5">
        <v>1</v>
      </c>
      <c r="R3" s="161" t="s">
        <v>10</v>
      </c>
      <c r="S3" s="6" t="str">
        <f>IF(ISNUMBER(O3),TEXT(O3,"TTT"),"")</f>
        <v/>
      </c>
      <c r="T3" s="10"/>
      <c r="V3" s="7" t="str">
        <f>IF($V$1="","",V4-1)</f>
        <v/>
      </c>
      <c r="W3" s="8"/>
      <c r="X3" s="9">
        <v>1</v>
      </c>
      <c r="Y3" s="161" t="s">
        <v>10</v>
      </c>
      <c r="Z3" s="6" t="str">
        <f>IF(ISNUMBER(V3),TEXT(V3,"TTT"),"")</f>
        <v/>
      </c>
      <c r="AA3" s="10"/>
      <c r="AB3" s="101"/>
      <c r="AD3" s="76">
        <f t="shared" ca="1" si="0"/>
        <v>44286</v>
      </c>
      <c r="AE3" s="108"/>
      <c r="AF3" s="109">
        <f>DATEVALUE("01.01."&amp;AG1)</f>
        <v>44197</v>
      </c>
      <c r="AG3" s="50">
        <f>DATEVALUE("01.01."&amp;AG1)</f>
        <v>44197</v>
      </c>
      <c r="AH3" s="51" t="s">
        <v>17</v>
      </c>
      <c r="AI3" s="52" t="b">
        <f>IF(AF3,TRUE,"")</f>
        <v>1</v>
      </c>
    </row>
    <row r="4" spans="1:35" x14ac:dyDescent="0.25">
      <c r="A4" s="7">
        <f>IF($D$1="","",A5-1)</f>
        <v>44315</v>
      </c>
      <c r="B4" s="8"/>
      <c r="C4" s="9">
        <v>2</v>
      </c>
      <c r="D4" s="150"/>
      <c r="E4" s="6" t="str">
        <f t="shared" ref="E4:E51" si="2">IF(ISNUMBER(A4),TEXT(A4,"TTT"),"")</f>
        <v>Do</v>
      </c>
      <c r="F4" s="136"/>
      <c r="H4" s="7">
        <f t="shared" si="1"/>
        <v>44330</v>
      </c>
      <c r="I4" s="8"/>
      <c r="J4" s="9">
        <v>2</v>
      </c>
      <c r="K4" s="161"/>
      <c r="L4" s="6" t="str">
        <f t="shared" ref="L4:L51" si="3">IF(ISNUMBER(H4),TEXT(H4,"TTT"),"")</f>
        <v>Fr</v>
      </c>
      <c r="M4" s="10"/>
      <c r="O4" s="7" t="str">
        <f>IF($O$1="","",O5-1)</f>
        <v/>
      </c>
      <c r="P4" s="8"/>
      <c r="Q4" s="9">
        <v>2</v>
      </c>
      <c r="R4" s="161"/>
      <c r="S4" s="6" t="str">
        <f t="shared" ref="S4:S51" si="4">IF(ISNUMBER(O4),TEXT(O4,"TTT"),"")</f>
        <v/>
      </c>
      <c r="T4" s="10"/>
      <c r="V4" s="7" t="str">
        <f>IF($V$1="","",V5-1)</f>
        <v/>
      </c>
      <c r="W4" s="8"/>
      <c r="X4" s="9">
        <v>2</v>
      </c>
      <c r="Y4" s="161"/>
      <c r="Z4" s="6" t="str">
        <f t="shared" ref="Z4:Z51" si="5">IF(ISNUMBER(V4),TEXT(V4,"TTT"),"")</f>
        <v/>
      </c>
      <c r="AA4" s="10"/>
      <c r="AB4" s="101"/>
      <c r="AD4" s="76">
        <f t="shared" ca="1" si="0"/>
        <v>44287</v>
      </c>
      <c r="AE4" s="53"/>
      <c r="AF4" s="110">
        <f>DATEVALUE("06.01."&amp;AG1)</f>
        <v>44202</v>
      </c>
      <c r="AG4" s="54">
        <f>DATEVALUE("06.01."&amp;AG1)</f>
        <v>44202</v>
      </c>
      <c r="AH4" s="55" t="s">
        <v>18</v>
      </c>
      <c r="AI4" s="56" t="b">
        <f t="shared" ref="AI4:AI38" si="6">IF(AF4,TRUE,"")</f>
        <v>1</v>
      </c>
    </row>
    <row r="5" spans="1:35" x14ac:dyDescent="0.25">
      <c r="A5" s="7">
        <f>IF($D$1="","",A6-1)</f>
        <v>44316</v>
      </c>
      <c r="B5" s="8"/>
      <c r="C5" s="9">
        <v>3</v>
      </c>
      <c r="D5" s="150"/>
      <c r="E5" s="6" t="str">
        <f t="shared" si="2"/>
        <v>Fr</v>
      </c>
      <c r="F5" s="137"/>
      <c r="H5" s="7">
        <f>IF($H$1="","",H6-1)</f>
        <v>44331</v>
      </c>
      <c r="I5" s="8"/>
      <c r="J5" s="9">
        <v>3</v>
      </c>
      <c r="K5" s="161"/>
      <c r="L5" s="6" t="str">
        <f t="shared" si="3"/>
        <v>Sa</v>
      </c>
      <c r="M5" s="10"/>
      <c r="O5" s="7" t="str">
        <f>IF($O$1="","",O6-1)</f>
        <v/>
      </c>
      <c r="P5" s="8"/>
      <c r="Q5" s="9">
        <v>3</v>
      </c>
      <c r="R5" s="161"/>
      <c r="S5" s="6" t="str">
        <f t="shared" si="4"/>
        <v/>
      </c>
      <c r="T5" s="10"/>
      <c r="V5" s="7" t="str">
        <f>IF($V$1="","",V6-1)</f>
        <v/>
      </c>
      <c r="W5" s="8"/>
      <c r="X5" s="9">
        <v>3</v>
      </c>
      <c r="Y5" s="161"/>
      <c r="Z5" s="6" t="str">
        <f t="shared" si="5"/>
        <v/>
      </c>
      <c r="AA5" s="10"/>
      <c r="AB5" s="101"/>
      <c r="AD5" s="76">
        <f t="shared" ca="1" si="0"/>
        <v>44288</v>
      </c>
      <c r="AE5" s="65">
        <f>DATEVALUE("14.02."&amp;AG1)</f>
        <v>44241</v>
      </c>
      <c r="AF5" s="58"/>
      <c r="AG5" s="59">
        <f>DATEVALUE("14.02."&amp;AG1)</f>
        <v>44241</v>
      </c>
      <c r="AH5" s="55" t="s">
        <v>19</v>
      </c>
      <c r="AI5" s="56" t="str">
        <f t="shared" si="6"/>
        <v/>
      </c>
    </row>
    <row r="6" spans="1:35" ht="30" customHeight="1" x14ac:dyDescent="0.25">
      <c r="A6" s="35">
        <f>IF(D1="","",D1)</f>
        <v>44317</v>
      </c>
      <c r="B6" s="34">
        <v>1</v>
      </c>
      <c r="C6" s="11">
        <v>4</v>
      </c>
      <c r="D6" s="97" t="s">
        <v>11</v>
      </c>
      <c r="E6" s="6" t="str">
        <f t="shared" si="2"/>
        <v>Sa</v>
      </c>
      <c r="F6" s="10"/>
      <c r="H6" s="35">
        <f>IF($H$1="","",H1)</f>
        <v>44332</v>
      </c>
      <c r="I6" s="34">
        <v>1</v>
      </c>
      <c r="J6" s="11">
        <v>4</v>
      </c>
      <c r="K6" s="12" t="s">
        <v>8</v>
      </c>
      <c r="L6" s="6" t="str">
        <f t="shared" si="3"/>
        <v>So</v>
      </c>
      <c r="M6" s="10"/>
      <c r="O6" s="35" t="str">
        <f>IF(O1="","",O1)</f>
        <v/>
      </c>
      <c r="P6" s="34">
        <v>1</v>
      </c>
      <c r="Q6" s="11">
        <v>4</v>
      </c>
      <c r="R6" s="12" t="s">
        <v>8</v>
      </c>
      <c r="S6" s="6" t="str">
        <f t="shared" si="4"/>
        <v/>
      </c>
      <c r="T6" s="10"/>
      <c r="V6" s="35" t="str">
        <f>IF(V1="","",V1)</f>
        <v/>
      </c>
      <c r="W6" s="34">
        <v>1</v>
      </c>
      <c r="X6" s="11">
        <v>4</v>
      </c>
      <c r="Y6" s="12" t="s">
        <v>8</v>
      </c>
      <c r="Z6" s="6" t="str">
        <f t="shared" si="5"/>
        <v/>
      </c>
      <c r="AA6" s="10"/>
      <c r="AB6" s="101"/>
      <c r="AD6" s="76">
        <f t="shared" ca="1" si="0"/>
        <v>44289</v>
      </c>
      <c r="AE6" s="65">
        <f>AG12-52</f>
        <v>44238</v>
      </c>
      <c r="AF6" s="64"/>
      <c r="AG6" s="61">
        <f>AG12-52</f>
        <v>44238</v>
      </c>
      <c r="AH6" s="107" t="s">
        <v>20</v>
      </c>
      <c r="AI6" s="56" t="str">
        <f t="shared" si="6"/>
        <v/>
      </c>
    </row>
    <row r="7" spans="1:35" ht="51" customHeight="1" x14ac:dyDescent="0.25">
      <c r="A7" s="7">
        <f t="shared" ref="A7:A51" si="7">IF($D$1="","",A6+1)</f>
        <v>44318</v>
      </c>
      <c r="B7" s="13">
        <v>2</v>
      </c>
      <c r="C7" s="11">
        <v>5</v>
      </c>
      <c r="D7" s="168" t="s">
        <v>8</v>
      </c>
      <c r="E7" s="6" t="str">
        <f t="shared" si="2"/>
        <v>So</v>
      </c>
      <c r="F7" s="10"/>
      <c r="H7" s="7">
        <f>IF($H$1="","",H6+1)</f>
        <v>44333</v>
      </c>
      <c r="I7" s="13">
        <v>2</v>
      </c>
      <c r="J7" s="11">
        <v>5</v>
      </c>
      <c r="K7" s="139"/>
      <c r="L7" s="6" t="str">
        <f t="shared" si="3"/>
        <v>Mo</v>
      </c>
      <c r="M7" s="10"/>
      <c r="O7" s="7" t="str">
        <f t="shared" ref="O7:O51" si="8">IF($O$1="","",O6+1)</f>
        <v/>
      </c>
      <c r="P7" s="13">
        <v>2</v>
      </c>
      <c r="Q7" s="11">
        <v>5</v>
      </c>
      <c r="R7" s="139"/>
      <c r="S7" s="6" t="str">
        <f t="shared" si="4"/>
        <v/>
      </c>
      <c r="T7" s="10"/>
      <c r="V7" s="7" t="str">
        <f t="shared" ref="V7:V51" si="9">IF($V$1="","",V6+1)</f>
        <v/>
      </c>
      <c r="W7" s="13">
        <v>2</v>
      </c>
      <c r="X7" s="11">
        <v>5</v>
      </c>
      <c r="Y7" s="139"/>
      <c r="Z7" s="6" t="str">
        <f t="shared" si="5"/>
        <v/>
      </c>
      <c r="AA7" s="10"/>
      <c r="AB7" s="101"/>
      <c r="AD7" s="76">
        <f t="shared" ca="1" si="0"/>
        <v>44290</v>
      </c>
      <c r="AE7" s="65">
        <f>AG12-48</f>
        <v>44242</v>
      </c>
      <c r="AF7" s="64"/>
      <c r="AG7" s="61">
        <f>AG12-48</f>
        <v>44242</v>
      </c>
      <c r="AH7" s="55" t="s">
        <v>21</v>
      </c>
      <c r="AI7" s="56" t="str">
        <f t="shared" si="6"/>
        <v/>
      </c>
    </row>
    <row r="8" spans="1:35" x14ac:dyDescent="0.25">
      <c r="A8" s="7">
        <f t="shared" si="7"/>
        <v>44319</v>
      </c>
      <c r="B8" s="13">
        <v>3</v>
      </c>
      <c r="C8" s="11">
        <v>6</v>
      </c>
      <c r="D8" s="169"/>
      <c r="E8" s="6" t="str">
        <f>IF(ISNUMBER(A8),TEXT(A8,"TTT"),"")</f>
        <v>Mo</v>
      </c>
      <c r="F8" s="10"/>
      <c r="H8" s="7">
        <f t="shared" ref="H8:H51" si="10">IF($H$1="","",H7+1)</f>
        <v>44334</v>
      </c>
      <c r="I8" s="13">
        <v>3</v>
      </c>
      <c r="J8" s="11">
        <v>6</v>
      </c>
      <c r="K8" s="162"/>
      <c r="L8" s="6" t="str">
        <f t="shared" si="3"/>
        <v>Di</v>
      </c>
      <c r="M8" s="10"/>
      <c r="O8" s="7" t="str">
        <f t="shared" si="8"/>
        <v/>
      </c>
      <c r="P8" s="13">
        <v>3</v>
      </c>
      <c r="Q8" s="11">
        <v>6</v>
      </c>
      <c r="R8" s="162"/>
      <c r="S8" s="6" t="str">
        <f t="shared" si="4"/>
        <v/>
      </c>
      <c r="T8" s="10"/>
      <c r="V8" s="7" t="str">
        <f t="shared" si="9"/>
        <v/>
      </c>
      <c r="W8" s="13">
        <v>3</v>
      </c>
      <c r="X8" s="11">
        <v>6</v>
      </c>
      <c r="Y8" s="162"/>
      <c r="Z8" s="6" t="str">
        <f t="shared" si="5"/>
        <v/>
      </c>
      <c r="AA8" s="10"/>
      <c r="AB8" s="101"/>
      <c r="AD8" s="76">
        <f t="shared" ca="1" si="0"/>
        <v>44291</v>
      </c>
      <c r="AE8" s="65">
        <f>AG12-46</f>
        <v>44244</v>
      </c>
      <c r="AF8" s="64"/>
      <c r="AG8" s="61">
        <f>AG12-46</f>
        <v>44244</v>
      </c>
      <c r="AH8" s="55" t="s">
        <v>22</v>
      </c>
      <c r="AI8" s="56" t="str">
        <f t="shared" si="6"/>
        <v/>
      </c>
    </row>
    <row r="9" spans="1:35" x14ac:dyDescent="0.25">
      <c r="A9" s="7">
        <f t="shared" si="7"/>
        <v>44320</v>
      </c>
      <c r="B9" s="13">
        <v>4</v>
      </c>
      <c r="C9" s="11">
        <v>7</v>
      </c>
      <c r="D9" s="93"/>
      <c r="E9" s="6" t="str">
        <f t="shared" si="2"/>
        <v>Di</v>
      </c>
      <c r="F9" s="10"/>
      <c r="H9" s="7">
        <f t="shared" si="10"/>
        <v>44335</v>
      </c>
      <c r="I9" s="13">
        <v>4</v>
      </c>
      <c r="J9" s="11">
        <v>7</v>
      </c>
      <c r="K9" s="162"/>
      <c r="L9" s="6" t="str">
        <f t="shared" si="3"/>
        <v>Mi</v>
      </c>
      <c r="M9" s="10"/>
      <c r="O9" s="7" t="str">
        <f t="shared" si="8"/>
        <v/>
      </c>
      <c r="P9" s="13">
        <v>4</v>
      </c>
      <c r="Q9" s="11">
        <v>7</v>
      </c>
      <c r="R9" s="162"/>
      <c r="S9" s="6" t="str">
        <f t="shared" si="4"/>
        <v/>
      </c>
      <c r="T9" s="10"/>
      <c r="V9" s="7" t="str">
        <f t="shared" si="9"/>
        <v/>
      </c>
      <c r="W9" s="13">
        <v>4</v>
      </c>
      <c r="X9" s="11">
        <v>7</v>
      </c>
      <c r="Y9" s="162"/>
      <c r="Z9" s="6" t="str">
        <f t="shared" si="5"/>
        <v/>
      </c>
      <c r="AA9" s="10"/>
      <c r="AB9" s="101"/>
      <c r="AD9" s="99">
        <f ca="1">TODAY()</f>
        <v>44292</v>
      </c>
      <c r="AE9" s="65">
        <f>AG12-7</f>
        <v>44283</v>
      </c>
      <c r="AF9" s="64"/>
      <c r="AG9" s="61">
        <f>AG12-7</f>
        <v>44283</v>
      </c>
      <c r="AH9" s="55" t="s">
        <v>23</v>
      </c>
      <c r="AI9" s="56" t="str">
        <f t="shared" si="6"/>
        <v/>
      </c>
    </row>
    <row r="10" spans="1:35" x14ac:dyDescent="0.25">
      <c r="A10" s="7">
        <f t="shared" si="7"/>
        <v>44321</v>
      </c>
      <c r="B10" s="13">
        <v>5</v>
      </c>
      <c r="C10" s="11">
        <v>8</v>
      </c>
      <c r="D10" s="93"/>
      <c r="E10" s="6" t="str">
        <f t="shared" si="2"/>
        <v>Mi</v>
      </c>
      <c r="F10" s="10"/>
      <c r="H10" s="7">
        <f t="shared" si="10"/>
        <v>44336</v>
      </c>
      <c r="I10" s="13">
        <v>5</v>
      </c>
      <c r="J10" s="11">
        <v>8</v>
      </c>
      <c r="K10" s="163"/>
      <c r="L10" s="6" t="str">
        <f t="shared" si="3"/>
        <v>Do</v>
      </c>
      <c r="M10" s="10"/>
      <c r="O10" s="7" t="str">
        <f t="shared" si="8"/>
        <v/>
      </c>
      <c r="P10" s="13">
        <v>5</v>
      </c>
      <c r="Q10" s="11">
        <v>8</v>
      </c>
      <c r="R10" s="163"/>
      <c r="S10" s="6" t="str">
        <f t="shared" si="4"/>
        <v/>
      </c>
      <c r="T10" s="10"/>
      <c r="V10" s="7" t="str">
        <f t="shared" si="9"/>
        <v/>
      </c>
      <c r="W10" s="13">
        <v>5</v>
      </c>
      <c r="X10" s="11">
        <v>8</v>
      </c>
      <c r="Y10" s="163"/>
      <c r="Z10" s="6" t="str">
        <f t="shared" si="5"/>
        <v/>
      </c>
      <c r="AA10" s="10"/>
      <c r="AB10" s="101"/>
      <c r="AD10" s="76">
        <f ca="1">AD9+1</f>
        <v>44293</v>
      </c>
      <c r="AE10" s="65">
        <f>AG12-3</f>
        <v>44287</v>
      </c>
      <c r="AF10" s="64"/>
      <c r="AG10" s="61">
        <f>AG12-3</f>
        <v>44287</v>
      </c>
      <c r="AH10" s="55" t="s">
        <v>24</v>
      </c>
      <c r="AI10" s="56" t="str">
        <f t="shared" si="6"/>
        <v/>
      </c>
    </row>
    <row r="11" spans="1:35" x14ac:dyDescent="0.25">
      <c r="A11" s="7">
        <f t="shared" si="7"/>
        <v>44322</v>
      </c>
      <c r="B11" s="13">
        <v>6</v>
      </c>
      <c r="C11" s="11">
        <v>9</v>
      </c>
      <c r="D11" s="89" t="s">
        <v>5</v>
      </c>
      <c r="E11" s="6" t="str">
        <f t="shared" si="2"/>
        <v>Do</v>
      </c>
      <c r="F11" s="10"/>
      <c r="H11" s="7">
        <f t="shared" si="10"/>
        <v>44337</v>
      </c>
      <c r="I11" s="13">
        <v>6</v>
      </c>
      <c r="J11" s="11">
        <v>9</v>
      </c>
      <c r="K11" s="42" t="s">
        <v>5</v>
      </c>
      <c r="L11" s="6" t="str">
        <f t="shared" si="3"/>
        <v>Fr</v>
      </c>
      <c r="M11" s="10"/>
      <c r="O11" s="7" t="str">
        <f t="shared" si="8"/>
        <v/>
      </c>
      <c r="P11" s="13">
        <v>6</v>
      </c>
      <c r="Q11" s="11">
        <v>9</v>
      </c>
      <c r="R11" s="42" t="s">
        <v>5</v>
      </c>
      <c r="S11" s="6" t="str">
        <f t="shared" si="4"/>
        <v/>
      </c>
      <c r="T11" s="10"/>
      <c r="V11" s="7" t="str">
        <f t="shared" si="9"/>
        <v/>
      </c>
      <c r="W11" s="13">
        <v>6</v>
      </c>
      <c r="X11" s="11">
        <v>9</v>
      </c>
      <c r="Y11" s="42" t="s">
        <v>5</v>
      </c>
      <c r="Z11" s="6" t="str">
        <f t="shared" si="5"/>
        <v/>
      </c>
      <c r="AA11" s="10"/>
      <c r="AB11" s="101"/>
      <c r="AD11" s="76">
        <f t="shared" ref="AD11:AD27" ca="1" si="11">AD10+1</f>
        <v>44294</v>
      </c>
      <c r="AE11" s="65"/>
      <c r="AF11" s="64">
        <f>AG12-2</f>
        <v>44288</v>
      </c>
      <c r="AG11" s="61">
        <f>AG12-2</f>
        <v>44288</v>
      </c>
      <c r="AH11" s="55" t="s">
        <v>25</v>
      </c>
      <c r="AI11" s="56" t="b">
        <f t="shared" si="6"/>
        <v>1</v>
      </c>
    </row>
    <row r="12" spans="1:35" x14ac:dyDescent="0.25">
      <c r="A12" s="7">
        <f t="shared" si="7"/>
        <v>44323</v>
      </c>
      <c r="B12" s="13">
        <v>7</v>
      </c>
      <c r="C12" s="14">
        <v>10</v>
      </c>
      <c r="D12" s="15"/>
      <c r="E12" s="6" t="str">
        <f t="shared" si="2"/>
        <v>Fr</v>
      </c>
      <c r="F12" s="10"/>
      <c r="H12" s="7">
        <f t="shared" si="10"/>
        <v>44338</v>
      </c>
      <c r="I12" s="13">
        <v>7</v>
      </c>
      <c r="J12" s="14">
        <v>10</v>
      </c>
      <c r="K12" s="15"/>
      <c r="L12" s="6" t="str">
        <f t="shared" si="3"/>
        <v>Sa</v>
      </c>
      <c r="M12" s="10"/>
      <c r="O12" s="7" t="str">
        <f t="shared" si="8"/>
        <v/>
      </c>
      <c r="P12" s="13">
        <v>7</v>
      </c>
      <c r="Q12" s="14">
        <v>10</v>
      </c>
      <c r="R12" s="15"/>
      <c r="S12" s="6" t="str">
        <f t="shared" si="4"/>
        <v/>
      </c>
      <c r="T12" s="10"/>
      <c r="V12" s="7" t="str">
        <f t="shared" si="9"/>
        <v/>
      </c>
      <c r="W12" s="13">
        <v>7</v>
      </c>
      <c r="X12" s="14">
        <v>10</v>
      </c>
      <c r="Y12" s="15"/>
      <c r="Z12" s="6" t="str">
        <f t="shared" si="5"/>
        <v/>
      </c>
      <c r="AA12" s="10"/>
      <c r="AB12" s="101"/>
      <c r="AD12" s="76">
        <f t="shared" ca="1" si="11"/>
        <v>44295</v>
      </c>
      <c r="AE12" s="65"/>
      <c r="AF12" s="64">
        <f>DOLLAR((DAY(MINUTE(AG1/38)/2+55) &amp; ".4." &amp; AG1)/7,)*7-IF(YEAR(1)=1904,5,6)</f>
        <v>44290</v>
      </c>
      <c r="AG12" s="61">
        <f>DOLLAR((DAY(MINUTE(AG1/38)/2+55) &amp; ".4." &amp; AG1)/7,)*7-IF(YEAR(1)=1904,5,6)</f>
        <v>44290</v>
      </c>
      <c r="AH12" s="55" t="s">
        <v>26</v>
      </c>
      <c r="AI12" s="56" t="b">
        <f t="shared" si="6"/>
        <v>1</v>
      </c>
    </row>
    <row r="13" spans="1:35" x14ac:dyDescent="0.25">
      <c r="A13" s="7">
        <f t="shared" si="7"/>
        <v>44324</v>
      </c>
      <c r="B13" s="13">
        <v>8</v>
      </c>
      <c r="C13" s="14">
        <v>11</v>
      </c>
      <c r="D13" s="94"/>
      <c r="E13" s="6" t="str">
        <f t="shared" si="2"/>
        <v>Sa</v>
      </c>
      <c r="F13" s="10"/>
      <c r="H13" s="7">
        <f t="shared" si="10"/>
        <v>44339</v>
      </c>
      <c r="I13" s="13">
        <v>8</v>
      </c>
      <c r="J13" s="14">
        <v>11</v>
      </c>
      <c r="K13" s="43"/>
      <c r="L13" s="6" t="str">
        <f t="shared" si="3"/>
        <v>So</v>
      </c>
      <c r="M13" s="10"/>
      <c r="O13" s="7" t="str">
        <f t="shared" si="8"/>
        <v/>
      </c>
      <c r="P13" s="13">
        <v>8</v>
      </c>
      <c r="Q13" s="14">
        <v>11</v>
      </c>
      <c r="R13" s="43"/>
      <c r="S13" s="6" t="str">
        <f t="shared" si="4"/>
        <v/>
      </c>
      <c r="T13" s="10"/>
      <c r="V13" s="7" t="str">
        <f t="shared" si="9"/>
        <v/>
      </c>
      <c r="W13" s="13">
        <v>8</v>
      </c>
      <c r="X13" s="14">
        <v>11</v>
      </c>
      <c r="Y13" s="43"/>
      <c r="Z13" s="6" t="str">
        <f t="shared" si="5"/>
        <v/>
      </c>
      <c r="AA13" s="10"/>
      <c r="AB13" s="101"/>
      <c r="AD13" s="76">
        <f t="shared" ca="1" si="11"/>
        <v>44296</v>
      </c>
      <c r="AE13" s="65"/>
      <c r="AF13" s="64">
        <f>$U$12+1</f>
        <v>1</v>
      </c>
      <c r="AG13" s="61">
        <f>AG12+1</f>
        <v>44291</v>
      </c>
      <c r="AH13" s="55" t="s">
        <v>27</v>
      </c>
      <c r="AI13" s="56" t="b">
        <f t="shared" si="6"/>
        <v>1</v>
      </c>
    </row>
    <row r="14" spans="1:35" x14ac:dyDescent="0.25">
      <c r="A14" s="7">
        <f t="shared" si="7"/>
        <v>44325</v>
      </c>
      <c r="B14" s="13">
        <v>9</v>
      </c>
      <c r="C14" s="14">
        <v>12</v>
      </c>
      <c r="D14" s="148" t="s">
        <v>4</v>
      </c>
      <c r="E14" s="6" t="str">
        <f t="shared" si="2"/>
        <v>So</v>
      </c>
      <c r="F14" s="10"/>
      <c r="H14" s="7">
        <f t="shared" si="10"/>
        <v>44340</v>
      </c>
      <c r="I14" s="13">
        <v>9</v>
      </c>
      <c r="J14" s="14">
        <v>12</v>
      </c>
      <c r="K14" s="160" t="s">
        <v>4</v>
      </c>
      <c r="L14" s="6" t="str">
        <f t="shared" si="3"/>
        <v>Mo</v>
      </c>
      <c r="M14" s="10"/>
      <c r="O14" s="7" t="str">
        <f t="shared" si="8"/>
        <v/>
      </c>
      <c r="P14" s="13">
        <v>9</v>
      </c>
      <c r="Q14" s="14">
        <v>12</v>
      </c>
      <c r="R14" s="160" t="s">
        <v>4</v>
      </c>
      <c r="S14" s="6" t="str">
        <f t="shared" si="4"/>
        <v/>
      </c>
      <c r="T14" s="10"/>
      <c r="V14" s="7" t="str">
        <f t="shared" si="9"/>
        <v/>
      </c>
      <c r="W14" s="13">
        <v>9</v>
      </c>
      <c r="X14" s="14">
        <v>12</v>
      </c>
      <c r="Y14" s="160" t="s">
        <v>4</v>
      </c>
      <c r="Z14" s="6" t="str">
        <f t="shared" si="5"/>
        <v/>
      </c>
      <c r="AA14" s="10"/>
      <c r="AB14" s="101"/>
      <c r="AD14" s="76">
        <f t="shared" ca="1" si="11"/>
        <v>44297</v>
      </c>
      <c r="AE14" s="65">
        <f>DATEVALUE("30.04."&amp;AG1)</f>
        <v>44316</v>
      </c>
      <c r="AF14" s="64"/>
      <c r="AG14" s="59">
        <f>DATEVALUE("30.04."&amp;AG1)</f>
        <v>44316</v>
      </c>
      <c r="AH14" s="55" t="s">
        <v>28</v>
      </c>
      <c r="AI14" s="56" t="str">
        <f t="shared" si="6"/>
        <v/>
      </c>
    </row>
    <row r="15" spans="1:35" x14ac:dyDescent="0.25">
      <c r="A15" s="7">
        <f t="shared" si="7"/>
        <v>44326</v>
      </c>
      <c r="B15" s="13">
        <v>10</v>
      </c>
      <c r="C15" s="14">
        <v>13</v>
      </c>
      <c r="D15" s="149"/>
      <c r="E15" s="6" t="str">
        <f t="shared" si="2"/>
        <v>Mo</v>
      </c>
      <c r="F15" s="10"/>
      <c r="H15" s="7">
        <f t="shared" si="10"/>
        <v>44341</v>
      </c>
      <c r="I15" s="13">
        <v>10</v>
      </c>
      <c r="J15" s="14">
        <v>13</v>
      </c>
      <c r="K15" s="143"/>
      <c r="L15" s="6" t="str">
        <f t="shared" si="3"/>
        <v>Di</v>
      </c>
      <c r="M15" s="10"/>
      <c r="O15" s="7" t="str">
        <f t="shared" si="8"/>
        <v/>
      </c>
      <c r="P15" s="13">
        <v>10</v>
      </c>
      <c r="Q15" s="14">
        <v>13</v>
      </c>
      <c r="R15" s="143"/>
      <c r="S15" s="6" t="str">
        <f t="shared" si="4"/>
        <v/>
      </c>
      <c r="T15" s="10"/>
      <c r="V15" s="7" t="str">
        <f t="shared" si="9"/>
        <v/>
      </c>
      <c r="W15" s="13">
        <v>10</v>
      </c>
      <c r="X15" s="14">
        <v>13</v>
      </c>
      <c r="Y15" s="143"/>
      <c r="Z15" s="6" t="str">
        <f t="shared" si="5"/>
        <v/>
      </c>
      <c r="AA15" s="10"/>
      <c r="AB15" s="101"/>
      <c r="AD15" s="76">
        <f t="shared" ca="1" si="11"/>
        <v>44298</v>
      </c>
      <c r="AE15" s="65"/>
      <c r="AF15" s="64">
        <f>DATEVALUE("01.05."&amp;AG1)</f>
        <v>44317</v>
      </c>
      <c r="AG15" s="59">
        <f>DATEVALUE("01.05."&amp;AG1)</f>
        <v>44317</v>
      </c>
      <c r="AH15" s="62" t="s">
        <v>29</v>
      </c>
      <c r="AI15" s="56" t="b">
        <f t="shared" si="6"/>
        <v>1</v>
      </c>
    </row>
    <row r="16" spans="1:35" x14ac:dyDescent="0.25">
      <c r="A16" s="7">
        <f t="shared" si="7"/>
        <v>44327</v>
      </c>
      <c r="B16" s="13">
        <v>11</v>
      </c>
      <c r="C16" s="14">
        <v>14</v>
      </c>
      <c r="D16" s="95"/>
      <c r="E16" s="6" t="str">
        <f t="shared" si="2"/>
        <v>Di</v>
      </c>
      <c r="F16" s="10"/>
      <c r="H16" s="7">
        <f t="shared" si="10"/>
        <v>44342</v>
      </c>
      <c r="I16" s="13">
        <v>11</v>
      </c>
      <c r="J16" s="14">
        <v>14</v>
      </c>
      <c r="K16" s="44"/>
      <c r="L16" s="6" t="str">
        <f t="shared" si="3"/>
        <v>Mi</v>
      </c>
      <c r="M16" s="10"/>
      <c r="O16" s="7" t="str">
        <f t="shared" si="8"/>
        <v/>
      </c>
      <c r="P16" s="13">
        <v>11</v>
      </c>
      <c r="Q16" s="14">
        <v>14</v>
      </c>
      <c r="R16" s="44"/>
      <c r="S16" s="6" t="str">
        <f t="shared" si="4"/>
        <v/>
      </c>
      <c r="T16" s="10"/>
      <c r="V16" s="7" t="str">
        <f t="shared" si="9"/>
        <v/>
      </c>
      <c r="W16" s="13">
        <v>11</v>
      </c>
      <c r="X16" s="14">
        <v>14</v>
      </c>
      <c r="Y16" s="44"/>
      <c r="Z16" s="6" t="str">
        <f t="shared" si="5"/>
        <v/>
      </c>
      <c r="AA16" s="10"/>
      <c r="AB16" s="101"/>
      <c r="AD16" s="76">
        <f t="shared" ca="1" si="11"/>
        <v>44299</v>
      </c>
      <c r="AE16" s="65">
        <f t="shared" ref="AE16" si="12">7-WEEKDAY(DATE($U$1,5,1),2)+DATE($U$1,5,1)+7</f>
        <v>134</v>
      </c>
      <c r="AF16" s="64"/>
      <c r="AG16" s="61">
        <f>7-WEEKDAY(DATE(AG1,5,1),2)+DATE(AG1,5,1)+7</f>
        <v>44325</v>
      </c>
      <c r="AH16" s="55" t="s">
        <v>30</v>
      </c>
      <c r="AI16" s="56" t="str">
        <f t="shared" si="6"/>
        <v/>
      </c>
    </row>
    <row r="17" spans="1:35" x14ac:dyDescent="0.25">
      <c r="A17" s="7">
        <f t="shared" si="7"/>
        <v>44328</v>
      </c>
      <c r="B17" s="13">
        <v>12</v>
      </c>
      <c r="C17" s="14">
        <v>15</v>
      </c>
      <c r="D17" s="96" t="s">
        <v>12</v>
      </c>
      <c r="E17" s="6" t="str">
        <f t="shared" si="2"/>
        <v>Mi</v>
      </c>
      <c r="F17" s="10"/>
      <c r="H17" s="7">
        <f t="shared" si="10"/>
        <v>44343</v>
      </c>
      <c r="I17" s="13">
        <v>12</v>
      </c>
      <c r="J17" s="14">
        <v>15</v>
      </c>
      <c r="K17" s="139" t="s">
        <v>0</v>
      </c>
      <c r="L17" s="6" t="str">
        <f t="shared" si="3"/>
        <v>Do</v>
      </c>
      <c r="M17" s="10"/>
      <c r="O17" s="7" t="str">
        <f t="shared" si="8"/>
        <v/>
      </c>
      <c r="P17" s="13">
        <v>12</v>
      </c>
      <c r="Q17" s="14">
        <v>15</v>
      </c>
      <c r="R17" s="139" t="s">
        <v>0</v>
      </c>
      <c r="S17" s="6" t="str">
        <f t="shared" si="4"/>
        <v/>
      </c>
      <c r="T17" s="10"/>
      <c r="V17" s="7" t="str">
        <f t="shared" si="9"/>
        <v/>
      </c>
      <c r="W17" s="13">
        <v>12</v>
      </c>
      <c r="X17" s="14">
        <v>15</v>
      </c>
      <c r="Y17" s="139" t="s">
        <v>0</v>
      </c>
      <c r="Z17" s="6" t="str">
        <f t="shared" si="5"/>
        <v/>
      </c>
      <c r="AA17" s="10"/>
      <c r="AB17" s="101"/>
      <c r="AD17" s="76">
        <f t="shared" ca="1" si="11"/>
        <v>44300</v>
      </c>
      <c r="AE17" s="65"/>
      <c r="AF17" s="64">
        <f>AG12+39</f>
        <v>44329</v>
      </c>
      <c r="AG17" s="61">
        <f>AG12+39</f>
        <v>44329</v>
      </c>
      <c r="AH17" s="55" t="s">
        <v>31</v>
      </c>
      <c r="AI17" s="56" t="b">
        <f t="shared" si="6"/>
        <v>1</v>
      </c>
    </row>
    <row r="18" spans="1:35" x14ac:dyDescent="0.25">
      <c r="A18" s="7">
        <f t="shared" si="7"/>
        <v>44329</v>
      </c>
      <c r="B18" s="13">
        <v>13</v>
      </c>
      <c r="C18" s="16">
        <v>16</v>
      </c>
      <c r="D18" s="18" t="s">
        <v>0</v>
      </c>
      <c r="E18" s="6" t="str">
        <f t="shared" si="2"/>
        <v>Do</v>
      </c>
      <c r="F18" s="10"/>
      <c r="H18" s="7">
        <f t="shared" si="10"/>
        <v>44344</v>
      </c>
      <c r="I18" s="13">
        <v>13</v>
      </c>
      <c r="J18" s="16">
        <v>16</v>
      </c>
      <c r="K18" s="141"/>
      <c r="L18" s="6" t="str">
        <f t="shared" si="3"/>
        <v>Fr</v>
      </c>
      <c r="M18" s="10"/>
      <c r="O18" s="7" t="str">
        <f t="shared" si="8"/>
        <v/>
      </c>
      <c r="P18" s="13">
        <v>13</v>
      </c>
      <c r="Q18" s="16">
        <v>16</v>
      </c>
      <c r="R18" s="141"/>
      <c r="S18" s="6" t="str">
        <f t="shared" si="4"/>
        <v/>
      </c>
      <c r="T18" s="10"/>
      <c r="V18" s="7" t="str">
        <f t="shared" si="9"/>
        <v/>
      </c>
      <c r="W18" s="13">
        <v>13</v>
      </c>
      <c r="X18" s="16">
        <v>16</v>
      </c>
      <c r="Y18" s="141"/>
      <c r="Z18" s="6" t="str">
        <f t="shared" si="5"/>
        <v/>
      </c>
      <c r="AA18" s="10"/>
      <c r="AB18" s="101"/>
      <c r="AD18" s="76">
        <f t="shared" ca="1" si="11"/>
        <v>44301</v>
      </c>
      <c r="AE18" s="65"/>
      <c r="AF18" s="64">
        <f>AG12+49</f>
        <v>44339</v>
      </c>
      <c r="AG18" s="61">
        <f>AG12+49</f>
        <v>44339</v>
      </c>
      <c r="AH18" s="55" t="s">
        <v>32</v>
      </c>
      <c r="AI18" s="56" t="b">
        <f t="shared" si="6"/>
        <v>1</v>
      </c>
    </row>
    <row r="19" spans="1:35" x14ac:dyDescent="0.25">
      <c r="A19" s="7">
        <f t="shared" si="7"/>
        <v>44330</v>
      </c>
      <c r="B19" s="13">
        <v>14</v>
      </c>
      <c r="C19" s="14"/>
      <c r="D19" s="92"/>
      <c r="E19" s="6" t="str">
        <f t="shared" si="2"/>
        <v>Fr</v>
      </c>
      <c r="F19" s="138" t="s">
        <v>7</v>
      </c>
      <c r="H19" s="7">
        <f t="shared" si="10"/>
        <v>44345</v>
      </c>
      <c r="I19" s="13">
        <v>14</v>
      </c>
      <c r="J19" s="14"/>
      <c r="K19" s="12"/>
      <c r="L19" s="6" t="str">
        <f t="shared" si="3"/>
        <v>Sa</v>
      </c>
      <c r="M19" s="138" t="s">
        <v>7</v>
      </c>
      <c r="O19" s="7" t="str">
        <f t="shared" si="8"/>
        <v/>
      </c>
      <c r="P19" s="13">
        <v>14</v>
      </c>
      <c r="Q19" s="14"/>
      <c r="R19" s="12"/>
      <c r="S19" s="6" t="str">
        <f t="shared" si="4"/>
        <v/>
      </c>
      <c r="T19" s="138" t="s">
        <v>7</v>
      </c>
      <c r="V19" s="7" t="str">
        <f t="shared" si="9"/>
        <v/>
      </c>
      <c r="W19" s="13">
        <v>14</v>
      </c>
      <c r="X19" s="14"/>
      <c r="Y19" s="12"/>
      <c r="Z19" s="6" t="str">
        <f t="shared" si="5"/>
        <v/>
      </c>
      <c r="AA19" s="138" t="s">
        <v>7</v>
      </c>
      <c r="AB19" s="102"/>
      <c r="AD19" s="76">
        <f t="shared" ca="1" si="11"/>
        <v>44302</v>
      </c>
      <c r="AE19" s="65"/>
      <c r="AF19" s="64">
        <f>AG12+50</f>
        <v>44340</v>
      </c>
      <c r="AG19" s="61">
        <f>AG12+50</f>
        <v>44340</v>
      </c>
      <c r="AH19" s="55" t="s">
        <v>33</v>
      </c>
      <c r="AI19" s="56" t="b">
        <f t="shared" si="6"/>
        <v>1</v>
      </c>
    </row>
    <row r="20" spans="1:35" x14ac:dyDescent="0.25">
      <c r="A20" s="7">
        <f t="shared" si="7"/>
        <v>44331</v>
      </c>
      <c r="B20" s="13">
        <v>15</v>
      </c>
      <c r="C20" s="14"/>
      <c r="D20" s="92"/>
      <c r="E20" s="6" t="str">
        <f t="shared" si="2"/>
        <v>Sa</v>
      </c>
      <c r="F20" s="136"/>
      <c r="H20" s="7">
        <f t="shared" si="10"/>
        <v>44346</v>
      </c>
      <c r="I20" s="13">
        <v>15</v>
      </c>
      <c r="J20" s="14"/>
      <c r="K20" s="12"/>
      <c r="L20" s="6" t="str">
        <f t="shared" si="3"/>
        <v>So</v>
      </c>
      <c r="M20" s="136"/>
      <c r="O20" s="7" t="str">
        <f t="shared" si="8"/>
        <v/>
      </c>
      <c r="P20" s="13">
        <v>15</v>
      </c>
      <c r="Q20" s="14"/>
      <c r="R20" s="12"/>
      <c r="S20" s="6" t="str">
        <f t="shared" si="4"/>
        <v/>
      </c>
      <c r="T20" s="136"/>
      <c r="V20" s="7" t="str">
        <f t="shared" si="9"/>
        <v/>
      </c>
      <c r="W20" s="13">
        <v>15</v>
      </c>
      <c r="X20" s="14"/>
      <c r="Y20" s="12"/>
      <c r="Z20" s="6" t="str">
        <f t="shared" si="5"/>
        <v/>
      </c>
      <c r="AA20" s="136"/>
      <c r="AB20" s="102"/>
      <c r="AD20" s="76">
        <f t="shared" ca="1" si="11"/>
        <v>44303</v>
      </c>
      <c r="AE20" s="65"/>
      <c r="AF20" s="64">
        <f>AG12+60</f>
        <v>44350</v>
      </c>
      <c r="AG20" s="61">
        <f>AG12+60</f>
        <v>44350</v>
      </c>
      <c r="AH20" s="63" t="s">
        <v>34</v>
      </c>
      <c r="AI20" s="56" t="b">
        <f t="shared" si="6"/>
        <v>1</v>
      </c>
    </row>
    <row r="21" spans="1:35" x14ac:dyDescent="0.25">
      <c r="A21" s="7">
        <f t="shared" si="7"/>
        <v>44332</v>
      </c>
      <c r="B21" s="13">
        <v>16</v>
      </c>
      <c r="C21" s="17"/>
      <c r="D21" s="139" t="s">
        <v>1</v>
      </c>
      <c r="E21" s="6" t="str">
        <f t="shared" si="2"/>
        <v>So</v>
      </c>
      <c r="F21" s="136"/>
      <c r="H21" s="7">
        <f t="shared" si="10"/>
        <v>44347</v>
      </c>
      <c r="I21" s="13">
        <v>16</v>
      </c>
      <c r="J21" s="17"/>
      <c r="K21" s="139" t="s">
        <v>1</v>
      </c>
      <c r="L21" s="6" t="str">
        <f t="shared" si="3"/>
        <v>Mo</v>
      </c>
      <c r="M21" s="136"/>
      <c r="O21" s="7" t="str">
        <f t="shared" si="8"/>
        <v/>
      </c>
      <c r="P21" s="13">
        <v>16</v>
      </c>
      <c r="Q21" s="17"/>
      <c r="R21" s="139" t="s">
        <v>1</v>
      </c>
      <c r="S21" s="6" t="str">
        <f t="shared" si="4"/>
        <v/>
      </c>
      <c r="T21" s="136"/>
      <c r="V21" s="7" t="str">
        <f t="shared" si="9"/>
        <v/>
      </c>
      <c r="W21" s="13">
        <v>16</v>
      </c>
      <c r="X21" s="17"/>
      <c r="Y21" s="139" t="s">
        <v>1</v>
      </c>
      <c r="Z21" s="6" t="str">
        <f t="shared" si="5"/>
        <v/>
      </c>
      <c r="AA21" s="136"/>
      <c r="AB21" s="102"/>
      <c r="AD21" s="76">
        <f t="shared" ca="1" si="11"/>
        <v>44304</v>
      </c>
      <c r="AE21" s="65"/>
      <c r="AF21" s="64">
        <f>DATEVALUE("03.10."&amp;AG1)</f>
        <v>44472</v>
      </c>
      <c r="AG21" s="59">
        <f>DATEVALUE("03.10."&amp;AG1)</f>
        <v>44472</v>
      </c>
      <c r="AH21" s="55" t="s">
        <v>53</v>
      </c>
      <c r="AI21" s="56" t="b">
        <f t="shared" si="6"/>
        <v>1</v>
      </c>
    </row>
    <row r="22" spans="1:35" x14ac:dyDescent="0.25">
      <c r="A22" s="7">
        <f t="shared" si="7"/>
        <v>44333</v>
      </c>
      <c r="B22" s="13">
        <v>17</v>
      </c>
      <c r="C22" s="17"/>
      <c r="D22" s="151"/>
      <c r="E22" s="6" t="str">
        <f t="shared" si="2"/>
        <v>Mo</v>
      </c>
      <c r="F22" s="136"/>
      <c r="H22" s="7">
        <f t="shared" si="10"/>
        <v>44348</v>
      </c>
      <c r="I22" s="13">
        <v>17</v>
      </c>
      <c r="J22" s="17"/>
      <c r="K22" s="140"/>
      <c r="L22" s="6" t="str">
        <f t="shared" si="3"/>
        <v>Di</v>
      </c>
      <c r="M22" s="136"/>
      <c r="O22" s="7" t="str">
        <f t="shared" si="8"/>
        <v/>
      </c>
      <c r="P22" s="13">
        <v>17</v>
      </c>
      <c r="Q22" s="17"/>
      <c r="R22" s="140"/>
      <c r="S22" s="6" t="str">
        <f t="shared" si="4"/>
        <v/>
      </c>
      <c r="T22" s="136"/>
      <c r="V22" s="7" t="str">
        <f t="shared" si="9"/>
        <v/>
      </c>
      <c r="W22" s="13">
        <v>17</v>
      </c>
      <c r="X22" s="17"/>
      <c r="Y22" s="140"/>
      <c r="Z22" s="6" t="str">
        <f t="shared" si="5"/>
        <v/>
      </c>
      <c r="AA22" s="136"/>
      <c r="AB22" s="102"/>
      <c r="AD22" s="76">
        <f t="shared" ca="1" si="11"/>
        <v>44305</v>
      </c>
      <c r="AE22" s="65">
        <f>IF(WEEKDAY(DATEVALUE("01.10."&amp;AG1),2)=7,DATEVALUE("01.10."&amp;AG1),DATE(AG1,10,8-WEEKDAY(DATEVALUE("01.10."&amp;AG1),2)))</f>
        <v>44472</v>
      </c>
      <c r="AF22" s="64"/>
      <c r="AG22" s="61">
        <f>IF(WEEKDAY(DATEVALUE("01.10."&amp;AG1),2)=7,DATEVALUE("01.10."&amp;AG1),DATE(AG1,10,8-WEEKDAY(DATEVALUE("01.10."&amp;AG1),2)))</f>
        <v>44472</v>
      </c>
      <c r="AH22" s="55" t="s">
        <v>36</v>
      </c>
      <c r="AI22" s="56" t="str">
        <f t="shared" si="6"/>
        <v/>
      </c>
    </row>
    <row r="23" spans="1:35" x14ac:dyDescent="0.25">
      <c r="A23" s="7">
        <f t="shared" si="7"/>
        <v>44334</v>
      </c>
      <c r="B23" s="13">
        <v>18</v>
      </c>
      <c r="C23" s="17"/>
      <c r="D23" s="151"/>
      <c r="E23" s="6" t="str">
        <f t="shared" si="2"/>
        <v>Di</v>
      </c>
      <c r="F23" s="136"/>
      <c r="H23" s="7">
        <f t="shared" si="10"/>
        <v>44349</v>
      </c>
      <c r="I23" s="13">
        <v>18</v>
      </c>
      <c r="J23" s="17"/>
      <c r="K23" s="140"/>
      <c r="L23" s="6" t="str">
        <f t="shared" si="3"/>
        <v>Mi</v>
      </c>
      <c r="M23" s="136"/>
      <c r="O23" s="7" t="str">
        <f t="shared" si="8"/>
        <v/>
      </c>
      <c r="P23" s="13">
        <v>18</v>
      </c>
      <c r="Q23" s="17"/>
      <c r="R23" s="140"/>
      <c r="S23" s="6" t="str">
        <f t="shared" si="4"/>
        <v/>
      </c>
      <c r="T23" s="136"/>
      <c r="V23" s="7" t="str">
        <f t="shared" si="9"/>
        <v/>
      </c>
      <c r="W23" s="13">
        <v>18</v>
      </c>
      <c r="X23" s="17"/>
      <c r="Y23" s="140"/>
      <c r="Z23" s="6" t="str">
        <f t="shared" si="5"/>
        <v/>
      </c>
      <c r="AA23" s="136"/>
      <c r="AB23" s="102"/>
      <c r="AD23" s="76">
        <f t="shared" ca="1" si="11"/>
        <v>44306</v>
      </c>
      <c r="AE23" s="65">
        <f>DATEVALUE("31.10."&amp;AG1)</f>
        <v>44500</v>
      </c>
      <c r="AF23" s="64"/>
      <c r="AG23" s="59">
        <f>DATEVALUE("31.10."&amp;AG1)</f>
        <v>44500</v>
      </c>
      <c r="AH23" s="55" t="s">
        <v>37</v>
      </c>
      <c r="AI23" s="56" t="str">
        <f t="shared" si="6"/>
        <v/>
      </c>
    </row>
    <row r="24" spans="1:35" x14ac:dyDescent="0.25">
      <c r="A24" s="7">
        <f t="shared" si="7"/>
        <v>44335</v>
      </c>
      <c r="B24" s="13">
        <v>19</v>
      </c>
      <c r="C24" s="17"/>
      <c r="D24" s="152"/>
      <c r="E24" s="6" t="str">
        <f t="shared" si="2"/>
        <v>Mi</v>
      </c>
      <c r="F24" s="136"/>
      <c r="H24" s="7">
        <f t="shared" si="10"/>
        <v>44350</v>
      </c>
      <c r="I24" s="13">
        <v>19</v>
      </c>
      <c r="J24" s="17"/>
      <c r="K24" s="141"/>
      <c r="L24" s="6" t="str">
        <f t="shared" si="3"/>
        <v>Do</v>
      </c>
      <c r="M24" s="136"/>
      <c r="O24" s="7" t="str">
        <f t="shared" si="8"/>
        <v/>
      </c>
      <c r="P24" s="13">
        <v>19</v>
      </c>
      <c r="Q24" s="17"/>
      <c r="R24" s="141"/>
      <c r="S24" s="6" t="str">
        <f t="shared" si="4"/>
        <v/>
      </c>
      <c r="T24" s="136"/>
      <c r="V24" s="7" t="str">
        <f t="shared" si="9"/>
        <v/>
      </c>
      <c r="W24" s="13">
        <v>19</v>
      </c>
      <c r="X24" s="17"/>
      <c r="Y24" s="141"/>
      <c r="Z24" s="6" t="str">
        <f t="shared" si="5"/>
        <v/>
      </c>
      <c r="AA24" s="136"/>
      <c r="AB24" s="102"/>
      <c r="AD24" s="76">
        <f t="shared" ca="1" si="11"/>
        <v>44307</v>
      </c>
      <c r="AE24" s="65"/>
      <c r="AF24" s="64">
        <f>DATEVALUE("01.11."&amp;AG1)</f>
        <v>44501</v>
      </c>
      <c r="AG24" s="59">
        <f>DATEVALUE("01.11."&amp;AG1)</f>
        <v>44501</v>
      </c>
      <c r="AH24" s="55" t="s">
        <v>38</v>
      </c>
      <c r="AI24" s="56" t="b">
        <f t="shared" si="6"/>
        <v>1</v>
      </c>
    </row>
    <row r="25" spans="1:35" x14ac:dyDescent="0.25">
      <c r="A25" s="7">
        <f t="shared" si="7"/>
        <v>44336</v>
      </c>
      <c r="B25" s="13">
        <v>20</v>
      </c>
      <c r="C25" s="14"/>
      <c r="D25" s="18"/>
      <c r="E25" s="6" t="str">
        <f t="shared" si="2"/>
        <v>Do</v>
      </c>
      <c r="F25" s="136"/>
      <c r="H25" s="7">
        <f t="shared" si="10"/>
        <v>44351</v>
      </c>
      <c r="I25" s="13">
        <v>20</v>
      </c>
      <c r="J25" s="14"/>
      <c r="K25" s="18"/>
      <c r="L25" s="6" t="str">
        <f t="shared" si="3"/>
        <v>Fr</v>
      </c>
      <c r="M25" s="136"/>
      <c r="O25" s="7" t="str">
        <f t="shared" si="8"/>
        <v/>
      </c>
      <c r="P25" s="13">
        <v>20</v>
      </c>
      <c r="Q25" s="14"/>
      <c r="R25" s="18"/>
      <c r="S25" s="6" t="str">
        <f t="shared" si="4"/>
        <v/>
      </c>
      <c r="T25" s="136"/>
      <c r="V25" s="7" t="str">
        <f t="shared" si="9"/>
        <v/>
      </c>
      <c r="W25" s="13">
        <v>20</v>
      </c>
      <c r="X25" s="14"/>
      <c r="Y25" s="18"/>
      <c r="Z25" s="6" t="str">
        <f t="shared" si="5"/>
        <v/>
      </c>
      <c r="AA25" s="136"/>
      <c r="AB25" s="102"/>
      <c r="AD25" s="76">
        <f t="shared" ca="1" si="11"/>
        <v>44308</v>
      </c>
      <c r="AE25" s="65">
        <f>DATEVALUE("11.11."&amp;AG1)</f>
        <v>44511</v>
      </c>
      <c r="AF25" s="64"/>
      <c r="AG25" s="59">
        <f>DATEVALUE("11.11."&amp;AG1)</f>
        <v>44511</v>
      </c>
      <c r="AH25" s="55" t="s">
        <v>39</v>
      </c>
      <c r="AI25" s="56" t="str">
        <f t="shared" si="6"/>
        <v/>
      </c>
    </row>
    <row r="26" spans="1:35" x14ac:dyDescent="0.25">
      <c r="A26" s="7">
        <f t="shared" si="7"/>
        <v>44337</v>
      </c>
      <c r="B26" s="13">
        <v>21</v>
      </c>
      <c r="C26" s="14"/>
      <c r="D26" s="91"/>
      <c r="E26" s="6" t="str">
        <f t="shared" si="2"/>
        <v>Fr</v>
      </c>
      <c r="F26" s="136"/>
      <c r="H26" s="7">
        <f t="shared" si="10"/>
        <v>44352</v>
      </c>
      <c r="I26" s="13">
        <v>21</v>
      </c>
      <c r="J26" s="14"/>
      <c r="K26" s="19"/>
      <c r="L26" s="6" t="str">
        <f t="shared" si="3"/>
        <v>Sa</v>
      </c>
      <c r="M26" s="136"/>
      <c r="O26" s="7" t="str">
        <f t="shared" si="8"/>
        <v/>
      </c>
      <c r="P26" s="13">
        <v>21</v>
      </c>
      <c r="Q26" s="14"/>
      <c r="R26" s="19"/>
      <c r="S26" s="6" t="str">
        <f t="shared" si="4"/>
        <v/>
      </c>
      <c r="T26" s="136"/>
      <c r="V26" s="7" t="str">
        <f t="shared" si="9"/>
        <v/>
      </c>
      <c r="W26" s="13">
        <v>21</v>
      </c>
      <c r="X26" s="14"/>
      <c r="Y26" s="19"/>
      <c r="Z26" s="6" t="str">
        <f t="shared" si="5"/>
        <v/>
      </c>
      <c r="AA26" s="136"/>
      <c r="AB26" s="102"/>
      <c r="AD26" s="76">
        <f t="shared" ca="1" si="11"/>
        <v>44309</v>
      </c>
      <c r="AE26" s="65">
        <f>AG29-14</f>
        <v>44514</v>
      </c>
      <c r="AF26" s="64"/>
      <c r="AG26" s="61">
        <f>AG29-14</f>
        <v>44514</v>
      </c>
      <c r="AH26" s="55" t="s">
        <v>40</v>
      </c>
      <c r="AI26" s="56" t="str">
        <f t="shared" si="6"/>
        <v/>
      </c>
    </row>
    <row r="27" spans="1:35" x14ac:dyDescent="0.25">
      <c r="A27" s="7">
        <f t="shared" si="7"/>
        <v>44338</v>
      </c>
      <c r="B27" s="13">
        <v>22</v>
      </c>
      <c r="C27" s="14"/>
      <c r="D27" s="91"/>
      <c r="E27" s="6" t="str">
        <f t="shared" si="2"/>
        <v>Sa</v>
      </c>
      <c r="F27" s="136"/>
      <c r="H27" s="7">
        <f t="shared" si="10"/>
        <v>44353</v>
      </c>
      <c r="I27" s="13">
        <v>22</v>
      </c>
      <c r="J27" s="14"/>
      <c r="K27" s="19"/>
      <c r="L27" s="6" t="str">
        <f t="shared" si="3"/>
        <v>So</v>
      </c>
      <c r="M27" s="136"/>
      <c r="O27" s="7" t="str">
        <f t="shared" si="8"/>
        <v/>
      </c>
      <c r="P27" s="13">
        <v>22</v>
      </c>
      <c r="Q27" s="14"/>
      <c r="R27" s="19"/>
      <c r="S27" s="6" t="str">
        <f t="shared" si="4"/>
        <v/>
      </c>
      <c r="T27" s="136"/>
      <c r="V27" s="7" t="str">
        <f t="shared" si="9"/>
        <v/>
      </c>
      <c r="W27" s="13">
        <v>22</v>
      </c>
      <c r="X27" s="14"/>
      <c r="Y27" s="19"/>
      <c r="Z27" s="6" t="str">
        <f t="shared" si="5"/>
        <v/>
      </c>
      <c r="AA27" s="136"/>
      <c r="AB27" s="102"/>
      <c r="AD27" s="76">
        <f t="shared" ca="1" si="11"/>
        <v>44310</v>
      </c>
      <c r="AE27" s="65">
        <f>AG29-11</f>
        <v>44517</v>
      </c>
      <c r="AF27" s="64"/>
      <c r="AG27" s="61">
        <f>AG29-11</f>
        <v>44517</v>
      </c>
      <c r="AH27" s="55" t="s">
        <v>41</v>
      </c>
      <c r="AI27" s="56" t="str">
        <f t="shared" si="6"/>
        <v/>
      </c>
    </row>
    <row r="28" spans="1:35" x14ac:dyDescent="0.25">
      <c r="A28" s="7">
        <f t="shared" si="7"/>
        <v>44339</v>
      </c>
      <c r="B28" s="13">
        <v>23</v>
      </c>
      <c r="C28" s="9">
        <v>1</v>
      </c>
      <c r="D28" s="148" t="s">
        <v>2</v>
      </c>
      <c r="E28" s="6" t="str">
        <f t="shared" si="2"/>
        <v>So</v>
      </c>
      <c r="F28" s="136"/>
      <c r="H28" s="7">
        <f t="shared" si="10"/>
        <v>44354</v>
      </c>
      <c r="I28" s="13">
        <v>23</v>
      </c>
      <c r="J28" s="9">
        <v>1</v>
      </c>
      <c r="K28" s="19"/>
      <c r="L28" s="6" t="str">
        <f t="shared" si="3"/>
        <v>Mo</v>
      </c>
      <c r="M28" s="136"/>
      <c r="O28" s="7" t="str">
        <f t="shared" si="8"/>
        <v/>
      </c>
      <c r="P28" s="13">
        <v>23</v>
      </c>
      <c r="Q28" s="9">
        <v>1</v>
      </c>
      <c r="R28" s="19"/>
      <c r="S28" s="6" t="str">
        <f t="shared" si="4"/>
        <v/>
      </c>
      <c r="T28" s="136"/>
      <c r="V28" s="7" t="str">
        <f t="shared" si="9"/>
        <v/>
      </c>
      <c r="W28" s="13">
        <v>23</v>
      </c>
      <c r="X28" s="9">
        <v>1</v>
      </c>
      <c r="Y28" s="19"/>
      <c r="Z28" s="6" t="str">
        <f t="shared" si="5"/>
        <v/>
      </c>
      <c r="AA28" s="136"/>
      <c r="AB28" s="102"/>
      <c r="AD28" s="76">
        <f t="shared" ref="AD28:AD62" ca="1" si="13">AD27+1</f>
        <v>44311</v>
      </c>
      <c r="AE28" s="65">
        <f>AG29-7</f>
        <v>44521</v>
      </c>
      <c r="AF28" s="64"/>
      <c r="AG28" s="61">
        <f>AG29-7</f>
        <v>44521</v>
      </c>
      <c r="AH28" s="55" t="s">
        <v>42</v>
      </c>
      <c r="AI28" s="56" t="str">
        <f t="shared" si="6"/>
        <v/>
      </c>
    </row>
    <row r="29" spans="1:35" x14ac:dyDescent="0.25">
      <c r="A29" s="7">
        <f t="shared" si="7"/>
        <v>44340</v>
      </c>
      <c r="B29" s="13">
        <v>24</v>
      </c>
      <c r="C29" s="9">
        <v>2</v>
      </c>
      <c r="D29" s="165"/>
      <c r="E29" s="6" t="str">
        <f t="shared" si="2"/>
        <v>Mo</v>
      </c>
      <c r="F29" s="136"/>
      <c r="H29" s="7">
        <f t="shared" si="10"/>
        <v>44355</v>
      </c>
      <c r="I29" s="13">
        <v>24</v>
      </c>
      <c r="J29" s="9">
        <v>2</v>
      </c>
      <c r="K29" s="19"/>
      <c r="L29" s="6" t="str">
        <f t="shared" si="3"/>
        <v>Di</v>
      </c>
      <c r="M29" s="136"/>
      <c r="O29" s="7" t="str">
        <f t="shared" si="8"/>
        <v/>
      </c>
      <c r="P29" s="13">
        <v>24</v>
      </c>
      <c r="Q29" s="9">
        <v>2</v>
      </c>
      <c r="R29" s="19"/>
      <c r="S29" s="6" t="str">
        <f t="shared" si="4"/>
        <v/>
      </c>
      <c r="T29" s="136"/>
      <c r="V29" s="7" t="str">
        <f t="shared" si="9"/>
        <v/>
      </c>
      <c r="W29" s="13">
        <v>24</v>
      </c>
      <c r="X29" s="9">
        <v>2</v>
      </c>
      <c r="Y29" s="19"/>
      <c r="Z29" s="6" t="str">
        <f t="shared" si="5"/>
        <v/>
      </c>
      <c r="AA29" s="136"/>
      <c r="AB29" s="102"/>
      <c r="AD29" s="76">
        <f t="shared" ca="1" si="13"/>
        <v>44312</v>
      </c>
      <c r="AE29" s="65">
        <f t="shared" ref="AE29" si="14">DATE($U$1,12,25)-WEEKDAY(DATE($U$1,12,25),2)-21</f>
        <v>337</v>
      </c>
      <c r="AF29" s="64"/>
      <c r="AG29" s="61">
        <f>DATE(AG1,12,25)-WEEKDAY(DATE(AG1,12,25),2)-21</f>
        <v>44528</v>
      </c>
      <c r="AH29" s="55" t="s">
        <v>43</v>
      </c>
      <c r="AI29" s="56" t="str">
        <f t="shared" si="6"/>
        <v/>
      </c>
    </row>
    <row r="30" spans="1:35" ht="15.75" customHeight="1" x14ac:dyDescent="0.25">
      <c r="A30" s="7">
        <f t="shared" si="7"/>
        <v>44341</v>
      </c>
      <c r="B30" s="13">
        <v>25</v>
      </c>
      <c r="C30" s="9">
        <v>3</v>
      </c>
      <c r="D30" s="165"/>
      <c r="E30" s="6" t="str">
        <f t="shared" si="2"/>
        <v>Di</v>
      </c>
      <c r="F30" s="136"/>
      <c r="H30" s="7">
        <f t="shared" si="10"/>
        <v>44356</v>
      </c>
      <c r="I30" s="13">
        <v>25</v>
      </c>
      <c r="J30" s="9">
        <v>3</v>
      </c>
      <c r="K30" s="142" t="s">
        <v>2</v>
      </c>
      <c r="L30" s="6" t="str">
        <f t="shared" si="3"/>
        <v>Mi</v>
      </c>
      <c r="M30" s="136"/>
      <c r="O30" s="7" t="str">
        <f t="shared" si="8"/>
        <v/>
      </c>
      <c r="P30" s="13">
        <v>25</v>
      </c>
      <c r="Q30" s="9">
        <v>3</v>
      </c>
      <c r="R30" s="142" t="s">
        <v>2</v>
      </c>
      <c r="S30" s="6" t="str">
        <f t="shared" si="4"/>
        <v/>
      </c>
      <c r="T30" s="136"/>
      <c r="V30" s="7" t="str">
        <f t="shared" si="9"/>
        <v/>
      </c>
      <c r="W30" s="13">
        <v>25</v>
      </c>
      <c r="X30" s="9">
        <v>3</v>
      </c>
      <c r="Y30" s="142" t="s">
        <v>2</v>
      </c>
      <c r="Z30" s="6" t="str">
        <f t="shared" si="5"/>
        <v/>
      </c>
      <c r="AA30" s="136"/>
      <c r="AB30" s="102"/>
      <c r="AD30" s="76">
        <f t="shared" ca="1" si="13"/>
        <v>44313</v>
      </c>
      <c r="AE30" s="65">
        <f>DATEVALUE("04.12."&amp;AG1)</f>
        <v>44534</v>
      </c>
      <c r="AF30" s="64"/>
      <c r="AG30" s="59">
        <f>DATEVALUE("04.12."&amp;AG1)</f>
        <v>44534</v>
      </c>
      <c r="AH30" s="55" t="s">
        <v>44</v>
      </c>
      <c r="AI30" s="56" t="str">
        <f t="shared" si="6"/>
        <v/>
      </c>
    </row>
    <row r="31" spans="1:35" x14ac:dyDescent="0.25">
      <c r="A31" s="7">
        <f t="shared" si="7"/>
        <v>44342</v>
      </c>
      <c r="B31" s="13">
        <v>26</v>
      </c>
      <c r="C31" s="11">
        <v>4</v>
      </c>
      <c r="D31" s="165"/>
      <c r="E31" s="6" t="str">
        <f t="shared" si="2"/>
        <v>Mi</v>
      </c>
      <c r="F31" s="136"/>
      <c r="H31" s="7">
        <f t="shared" si="10"/>
        <v>44357</v>
      </c>
      <c r="I31" s="13">
        <v>26</v>
      </c>
      <c r="J31" s="11">
        <v>4</v>
      </c>
      <c r="K31" s="142"/>
      <c r="L31" s="6" t="str">
        <f t="shared" si="3"/>
        <v>Do</v>
      </c>
      <c r="M31" s="136"/>
      <c r="O31" s="7" t="str">
        <f t="shared" si="8"/>
        <v/>
      </c>
      <c r="P31" s="13">
        <v>26</v>
      </c>
      <c r="Q31" s="11">
        <v>4</v>
      </c>
      <c r="R31" s="142"/>
      <c r="S31" s="6" t="str">
        <f t="shared" si="4"/>
        <v/>
      </c>
      <c r="T31" s="136"/>
      <c r="V31" s="7" t="str">
        <f t="shared" si="9"/>
        <v/>
      </c>
      <c r="W31" s="13">
        <v>26</v>
      </c>
      <c r="X31" s="11">
        <v>4</v>
      </c>
      <c r="Y31" s="142"/>
      <c r="Z31" s="6" t="str">
        <f t="shared" si="5"/>
        <v/>
      </c>
      <c r="AA31" s="136"/>
      <c r="AB31" s="102"/>
      <c r="AD31" s="76">
        <f t="shared" ca="1" si="13"/>
        <v>44314</v>
      </c>
      <c r="AE31" s="65">
        <f>DATEVALUE("06.12."&amp;AG1)</f>
        <v>44536</v>
      </c>
      <c r="AF31" s="64"/>
      <c r="AG31" s="59">
        <f>DATEVALUE("06.12."&amp;AG1)</f>
        <v>44536</v>
      </c>
      <c r="AH31" s="55" t="s">
        <v>45</v>
      </c>
      <c r="AI31" s="56" t="str">
        <f t="shared" si="6"/>
        <v/>
      </c>
    </row>
    <row r="32" spans="1:35" x14ac:dyDescent="0.25">
      <c r="A32" s="7">
        <f t="shared" si="7"/>
        <v>44343</v>
      </c>
      <c r="B32" s="13">
        <v>27</v>
      </c>
      <c r="C32" s="11">
        <v>5</v>
      </c>
      <c r="D32" s="165"/>
      <c r="E32" s="6" t="str">
        <f t="shared" si="2"/>
        <v>Do</v>
      </c>
      <c r="F32" s="137"/>
      <c r="H32" s="7">
        <f t="shared" si="10"/>
        <v>44358</v>
      </c>
      <c r="I32" s="13">
        <v>27</v>
      </c>
      <c r="J32" s="11">
        <v>5</v>
      </c>
      <c r="K32" s="142"/>
      <c r="L32" s="6" t="str">
        <f t="shared" si="3"/>
        <v>Fr</v>
      </c>
      <c r="M32" s="137"/>
      <c r="O32" s="7" t="str">
        <f t="shared" si="8"/>
        <v/>
      </c>
      <c r="P32" s="13">
        <v>27</v>
      </c>
      <c r="Q32" s="11">
        <v>5</v>
      </c>
      <c r="R32" s="142"/>
      <c r="S32" s="6" t="str">
        <f t="shared" si="4"/>
        <v/>
      </c>
      <c r="T32" s="137"/>
      <c r="V32" s="7" t="str">
        <f t="shared" si="9"/>
        <v/>
      </c>
      <c r="W32" s="13">
        <v>27</v>
      </c>
      <c r="X32" s="11">
        <v>5</v>
      </c>
      <c r="Y32" s="142"/>
      <c r="Z32" s="6" t="str">
        <f t="shared" si="5"/>
        <v/>
      </c>
      <c r="AA32" s="137"/>
      <c r="AB32" s="102"/>
      <c r="AD32" s="76">
        <f t="shared" ca="1" si="13"/>
        <v>44315</v>
      </c>
      <c r="AE32" s="65">
        <f>$U$29+7</f>
        <v>7</v>
      </c>
      <c r="AF32" s="64"/>
      <c r="AG32" s="61">
        <f>AG29+7</f>
        <v>44535</v>
      </c>
      <c r="AH32" s="55" t="s">
        <v>46</v>
      </c>
      <c r="AI32" s="56" t="str">
        <f t="shared" si="6"/>
        <v/>
      </c>
    </row>
    <row r="33" spans="1:35" x14ac:dyDescent="0.25">
      <c r="A33" s="7">
        <f t="shared" si="7"/>
        <v>44344</v>
      </c>
      <c r="B33" s="13">
        <v>28</v>
      </c>
      <c r="C33" s="11">
        <v>6</v>
      </c>
      <c r="D33" s="165"/>
      <c r="E33" s="6" t="str">
        <f t="shared" si="2"/>
        <v>Fr</v>
      </c>
      <c r="F33" s="10"/>
      <c r="H33" s="7">
        <f t="shared" si="10"/>
        <v>44359</v>
      </c>
      <c r="I33" s="13">
        <v>28</v>
      </c>
      <c r="J33" s="11">
        <v>6</v>
      </c>
      <c r="K33" s="142"/>
      <c r="L33" s="6" t="str">
        <f t="shared" si="3"/>
        <v>Sa</v>
      </c>
      <c r="M33" s="10"/>
      <c r="O33" s="7" t="str">
        <f t="shared" si="8"/>
        <v/>
      </c>
      <c r="P33" s="13">
        <v>28</v>
      </c>
      <c r="Q33" s="11">
        <v>6</v>
      </c>
      <c r="R33" s="142"/>
      <c r="S33" s="6" t="str">
        <f t="shared" si="4"/>
        <v/>
      </c>
      <c r="T33" s="10"/>
      <c r="V33" s="7" t="str">
        <f t="shared" si="9"/>
        <v/>
      </c>
      <c r="W33" s="13">
        <v>28</v>
      </c>
      <c r="X33" s="11">
        <v>6</v>
      </c>
      <c r="Y33" s="142"/>
      <c r="Z33" s="6" t="str">
        <f t="shared" si="5"/>
        <v/>
      </c>
      <c r="AA33" s="10"/>
      <c r="AB33" s="101"/>
      <c r="AD33" s="76">
        <f t="shared" ca="1" si="13"/>
        <v>44316</v>
      </c>
      <c r="AE33" s="65">
        <f>$U$29+14</f>
        <v>14</v>
      </c>
      <c r="AF33" s="64"/>
      <c r="AG33" s="61">
        <f>AG29+14</f>
        <v>44542</v>
      </c>
      <c r="AH33" s="55" t="s">
        <v>47</v>
      </c>
      <c r="AI33" s="56" t="str">
        <f t="shared" si="6"/>
        <v/>
      </c>
    </row>
    <row r="34" spans="1:35" x14ac:dyDescent="0.25">
      <c r="A34" s="7">
        <f t="shared" si="7"/>
        <v>44345</v>
      </c>
      <c r="B34" s="13">
        <v>29</v>
      </c>
      <c r="C34" s="11">
        <v>7</v>
      </c>
      <c r="D34" s="165"/>
      <c r="E34" s="6" t="str">
        <f t="shared" si="2"/>
        <v>Sa</v>
      </c>
      <c r="F34" s="10"/>
      <c r="H34" s="7">
        <f t="shared" si="10"/>
        <v>44360</v>
      </c>
      <c r="I34" s="13">
        <v>29</v>
      </c>
      <c r="J34" s="11">
        <v>7</v>
      </c>
      <c r="K34" s="142"/>
      <c r="L34" s="6" t="str">
        <f t="shared" si="3"/>
        <v>So</v>
      </c>
      <c r="M34" s="10"/>
      <c r="O34" s="7" t="str">
        <f t="shared" si="8"/>
        <v/>
      </c>
      <c r="P34" s="13">
        <v>29</v>
      </c>
      <c r="Q34" s="11">
        <v>7</v>
      </c>
      <c r="R34" s="142"/>
      <c r="S34" s="6" t="str">
        <f t="shared" si="4"/>
        <v/>
      </c>
      <c r="T34" s="10"/>
      <c r="V34" s="7" t="str">
        <f t="shared" si="9"/>
        <v/>
      </c>
      <c r="W34" s="13">
        <v>29</v>
      </c>
      <c r="X34" s="11">
        <v>7</v>
      </c>
      <c r="Y34" s="142"/>
      <c r="Z34" s="6" t="str">
        <f t="shared" si="5"/>
        <v/>
      </c>
      <c r="AA34" s="10"/>
      <c r="AB34" s="101"/>
      <c r="AD34" s="76">
        <f t="shared" ca="1" si="13"/>
        <v>44317</v>
      </c>
      <c r="AE34" s="65">
        <f>$U$29+21</f>
        <v>21</v>
      </c>
      <c r="AF34" s="64"/>
      <c r="AG34" s="61">
        <f>AG29+21</f>
        <v>44549</v>
      </c>
      <c r="AH34" s="55" t="s">
        <v>48</v>
      </c>
      <c r="AI34" s="56" t="str">
        <f t="shared" si="6"/>
        <v/>
      </c>
    </row>
    <row r="35" spans="1:35" x14ac:dyDescent="0.25">
      <c r="A35" s="7">
        <f t="shared" si="7"/>
        <v>44346</v>
      </c>
      <c r="B35" s="13">
        <v>30</v>
      </c>
      <c r="C35" s="11">
        <v>8</v>
      </c>
      <c r="D35" s="165"/>
      <c r="E35" s="6" t="str">
        <f t="shared" si="2"/>
        <v>So</v>
      </c>
      <c r="F35" s="10"/>
      <c r="H35" s="7">
        <f t="shared" si="10"/>
        <v>44361</v>
      </c>
      <c r="I35" s="13">
        <v>30</v>
      </c>
      <c r="J35" s="11">
        <v>8</v>
      </c>
      <c r="K35" s="142"/>
      <c r="L35" s="6" t="str">
        <f t="shared" si="3"/>
        <v>Mo</v>
      </c>
      <c r="M35" s="10"/>
      <c r="O35" s="7" t="str">
        <f t="shared" si="8"/>
        <v/>
      </c>
      <c r="P35" s="13">
        <v>30</v>
      </c>
      <c r="Q35" s="11">
        <v>8</v>
      </c>
      <c r="R35" s="142"/>
      <c r="S35" s="6" t="str">
        <f t="shared" si="4"/>
        <v/>
      </c>
      <c r="T35" s="10"/>
      <c r="V35" s="7" t="str">
        <f t="shared" si="9"/>
        <v/>
      </c>
      <c r="W35" s="13">
        <v>30</v>
      </c>
      <c r="X35" s="11">
        <v>8</v>
      </c>
      <c r="Y35" s="142"/>
      <c r="Z35" s="6" t="str">
        <f t="shared" si="5"/>
        <v/>
      </c>
      <c r="AA35" s="10"/>
      <c r="AB35" s="101"/>
      <c r="AD35" s="76">
        <f t="shared" ca="1" si="13"/>
        <v>44318</v>
      </c>
      <c r="AE35" s="65">
        <f>DATEVALUE("24.12."&amp;AG1)</f>
        <v>44554</v>
      </c>
      <c r="AF35" s="64"/>
      <c r="AG35" s="59">
        <f>DATEVALUE("24.12."&amp;AG1)</f>
        <v>44554</v>
      </c>
      <c r="AH35" s="55" t="s">
        <v>49</v>
      </c>
      <c r="AI35" s="56" t="str">
        <f t="shared" si="6"/>
        <v/>
      </c>
    </row>
    <row r="36" spans="1:35" x14ac:dyDescent="0.25">
      <c r="A36" s="7">
        <f t="shared" si="7"/>
        <v>44347</v>
      </c>
      <c r="B36" s="13">
        <v>31</v>
      </c>
      <c r="C36" s="11">
        <v>9</v>
      </c>
      <c r="D36" s="165"/>
      <c r="E36" s="6" t="str">
        <f t="shared" si="2"/>
        <v>Mo</v>
      </c>
      <c r="F36" s="20" t="s">
        <v>6</v>
      </c>
      <c r="H36" s="7">
        <f t="shared" si="10"/>
        <v>44362</v>
      </c>
      <c r="I36" s="13">
        <v>31</v>
      </c>
      <c r="J36" s="11">
        <v>9</v>
      </c>
      <c r="K36" s="142"/>
      <c r="L36" s="6" t="str">
        <f t="shared" si="3"/>
        <v>Di</v>
      </c>
      <c r="M36" s="20" t="s">
        <v>6</v>
      </c>
      <c r="O36" s="7" t="str">
        <f t="shared" si="8"/>
        <v/>
      </c>
      <c r="P36" s="13">
        <v>31</v>
      </c>
      <c r="Q36" s="11">
        <v>9</v>
      </c>
      <c r="R36" s="142"/>
      <c r="S36" s="6" t="str">
        <f t="shared" si="4"/>
        <v/>
      </c>
      <c r="T36" s="20" t="s">
        <v>6</v>
      </c>
      <c r="V36" s="7" t="str">
        <f t="shared" si="9"/>
        <v/>
      </c>
      <c r="W36" s="13">
        <v>31</v>
      </c>
      <c r="X36" s="11">
        <v>9</v>
      </c>
      <c r="Y36" s="142"/>
      <c r="Z36" s="6" t="str">
        <f t="shared" si="5"/>
        <v/>
      </c>
      <c r="AA36" s="20" t="s">
        <v>6</v>
      </c>
      <c r="AB36" s="101"/>
      <c r="AD36" s="76">
        <f t="shared" ca="1" si="13"/>
        <v>44319</v>
      </c>
      <c r="AE36" s="65"/>
      <c r="AF36" s="64">
        <f>DATEVALUE("25.12."&amp;AG1)</f>
        <v>44555</v>
      </c>
      <c r="AG36" s="59">
        <f>DATEVALUE("25.12."&amp;AG1)</f>
        <v>44555</v>
      </c>
      <c r="AH36" s="55" t="s">
        <v>50</v>
      </c>
      <c r="AI36" s="56" t="b">
        <f t="shared" si="6"/>
        <v>1</v>
      </c>
    </row>
    <row r="37" spans="1:35" x14ac:dyDescent="0.25">
      <c r="A37" s="7">
        <f t="shared" si="7"/>
        <v>44348</v>
      </c>
      <c r="B37" s="13">
        <v>32</v>
      </c>
      <c r="C37" s="14">
        <v>10</v>
      </c>
      <c r="D37" s="165"/>
      <c r="E37" s="6" t="str">
        <f t="shared" si="2"/>
        <v>Di</v>
      </c>
      <c r="F37" s="10"/>
      <c r="H37" s="7">
        <f t="shared" si="10"/>
        <v>44363</v>
      </c>
      <c r="I37" s="13">
        <v>32</v>
      </c>
      <c r="J37" s="14">
        <v>10</v>
      </c>
      <c r="K37" s="142"/>
      <c r="L37" s="6" t="str">
        <f t="shared" si="3"/>
        <v>Mi</v>
      </c>
      <c r="M37" s="10"/>
      <c r="O37" s="7" t="str">
        <f t="shared" si="8"/>
        <v/>
      </c>
      <c r="P37" s="13">
        <v>32</v>
      </c>
      <c r="Q37" s="14">
        <v>10</v>
      </c>
      <c r="R37" s="142"/>
      <c r="S37" s="6" t="str">
        <f t="shared" si="4"/>
        <v/>
      </c>
      <c r="T37" s="10"/>
      <c r="V37" s="7" t="str">
        <f t="shared" si="9"/>
        <v/>
      </c>
      <c r="W37" s="13">
        <v>32</v>
      </c>
      <c r="X37" s="14">
        <v>10</v>
      </c>
      <c r="Y37" s="142"/>
      <c r="Z37" s="6" t="str">
        <f t="shared" si="5"/>
        <v/>
      </c>
      <c r="AA37" s="10"/>
      <c r="AB37" s="101"/>
      <c r="AD37" s="76">
        <f t="shared" ca="1" si="13"/>
        <v>44320</v>
      </c>
      <c r="AE37" s="65"/>
      <c r="AF37" s="64">
        <f>DATEVALUE("26.12."&amp;AG1)</f>
        <v>44556</v>
      </c>
      <c r="AG37" s="59">
        <f>DATEVALUE("26.12."&amp;AG1)</f>
        <v>44556</v>
      </c>
      <c r="AH37" s="55" t="s">
        <v>51</v>
      </c>
      <c r="AI37" s="56" t="b">
        <f t="shared" si="6"/>
        <v>1</v>
      </c>
    </row>
    <row r="38" spans="1:35" ht="16.5" thickBot="1" x14ac:dyDescent="0.3">
      <c r="A38" s="7">
        <f t="shared" si="7"/>
        <v>44349</v>
      </c>
      <c r="B38" s="13">
        <v>33</v>
      </c>
      <c r="C38" s="14">
        <v>11</v>
      </c>
      <c r="D38" s="165"/>
      <c r="E38" s="6" t="str">
        <f t="shared" si="2"/>
        <v>Mi</v>
      </c>
      <c r="F38" s="10"/>
      <c r="H38" s="7">
        <f t="shared" si="10"/>
        <v>44364</v>
      </c>
      <c r="I38" s="13">
        <v>33</v>
      </c>
      <c r="J38" s="14">
        <v>11</v>
      </c>
      <c r="K38" s="142"/>
      <c r="L38" s="6" t="str">
        <f t="shared" si="3"/>
        <v>Do</v>
      </c>
      <c r="M38" s="10"/>
      <c r="O38" s="7" t="str">
        <f t="shared" si="8"/>
        <v/>
      </c>
      <c r="P38" s="13">
        <v>33</v>
      </c>
      <c r="Q38" s="14">
        <v>11</v>
      </c>
      <c r="R38" s="142"/>
      <c r="S38" s="6" t="str">
        <f t="shared" si="4"/>
        <v/>
      </c>
      <c r="T38" s="10"/>
      <c r="V38" s="7" t="str">
        <f t="shared" si="9"/>
        <v/>
      </c>
      <c r="W38" s="13">
        <v>33</v>
      </c>
      <c r="X38" s="14">
        <v>11</v>
      </c>
      <c r="Y38" s="142"/>
      <c r="Z38" s="6" t="str">
        <f t="shared" si="5"/>
        <v/>
      </c>
      <c r="AA38" s="10"/>
      <c r="AB38" s="101"/>
      <c r="AD38" s="76">
        <f t="shared" ca="1" si="13"/>
        <v>44321</v>
      </c>
      <c r="AE38" s="111">
        <f>DATEVALUE("31.12."&amp;AG1)</f>
        <v>44561</v>
      </c>
      <c r="AF38" s="67"/>
      <c r="AG38" s="68">
        <f>DATEVALUE("31.12."&amp;AG1)</f>
        <v>44561</v>
      </c>
      <c r="AH38" s="69" t="s">
        <v>52</v>
      </c>
      <c r="AI38" s="70" t="str">
        <f t="shared" si="6"/>
        <v/>
      </c>
    </row>
    <row r="39" spans="1:35" ht="16.5" thickTop="1" x14ac:dyDescent="0.25">
      <c r="A39" s="7">
        <f t="shared" si="7"/>
        <v>44350</v>
      </c>
      <c r="B39" s="13">
        <v>34</v>
      </c>
      <c r="C39" s="14">
        <v>12</v>
      </c>
      <c r="D39" s="165"/>
      <c r="E39" s="6" t="str">
        <f t="shared" si="2"/>
        <v>Do</v>
      </c>
      <c r="F39" s="10"/>
      <c r="H39" s="7">
        <f t="shared" si="10"/>
        <v>44365</v>
      </c>
      <c r="I39" s="13">
        <v>34</v>
      </c>
      <c r="J39" s="14">
        <v>12</v>
      </c>
      <c r="K39" s="142"/>
      <c r="L39" s="6" t="str">
        <f t="shared" si="3"/>
        <v>Fr</v>
      </c>
      <c r="M39" s="10"/>
      <c r="O39" s="7" t="str">
        <f t="shared" si="8"/>
        <v/>
      </c>
      <c r="P39" s="13">
        <v>34</v>
      </c>
      <c r="Q39" s="14">
        <v>12</v>
      </c>
      <c r="R39" s="142"/>
      <c r="S39" s="6" t="str">
        <f t="shared" si="4"/>
        <v/>
      </c>
      <c r="T39" s="10"/>
      <c r="V39" s="7" t="str">
        <f t="shared" si="9"/>
        <v/>
      </c>
      <c r="W39" s="13">
        <v>34</v>
      </c>
      <c r="X39" s="14">
        <v>12</v>
      </c>
      <c r="Y39" s="142"/>
      <c r="Z39" s="6" t="str">
        <f t="shared" si="5"/>
        <v/>
      </c>
      <c r="AA39" s="10"/>
      <c r="AB39" s="101"/>
      <c r="AD39" s="76">
        <f t="shared" ca="1" si="13"/>
        <v>44322</v>
      </c>
    </row>
    <row r="40" spans="1:35" x14ac:dyDescent="0.25">
      <c r="A40" s="7">
        <f t="shared" si="7"/>
        <v>44351</v>
      </c>
      <c r="B40" s="13">
        <v>35</v>
      </c>
      <c r="C40" s="14">
        <v>13</v>
      </c>
      <c r="D40" s="165"/>
      <c r="E40" s="6" t="str">
        <f t="shared" si="2"/>
        <v>Fr</v>
      </c>
      <c r="F40" s="10"/>
      <c r="H40" s="7">
        <f t="shared" si="10"/>
        <v>44366</v>
      </c>
      <c r="I40" s="13">
        <v>35</v>
      </c>
      <c r="J40" s="14">
        <v>13</v>
      </c>
      <c r="K40" s="142"/>
      <c r="L40" s="6" t="str">
        <f t="shared" si="3"/>
        <v>Sa</v>
      </c>
      <c r="M40" s="10"/>
      <c r="O40" s="7" t="str">
        <f t="shared" si="8"/>
        <v/>
      </c>
      <c r="P40" s="13">
        <v>35</v>
      </c>
      <c r="Q40" s="14">
        <v>13</v>
      </c>
      <c r="R40" s="142"/>
      <c r="S40" s="6" t="str">
        <f t="shared" si="4"/>
        <v/>
      </c>
      <c r="T40" s="10"/>
      <c r="V40" s="7" t="str">
        <f t="shared" si="9"/>
        <v/>
      </c>
      <c r="W40" s="13">
        <v>35</v>
      </c>
      <c r="X40" s="14">
        <v>13</v>
      </c>
      <c r="Y40" s="142"/>
      <c r="Z40" s="6" t="str">
        <f t="shared" si="5"/>
        <v/>
      </c>
      <c r="AA40" s="10"/>
      <c r="AB40" s="101"/>
      <c r="AD40" s="76">
        <f t="shared" ca="1" si="13"/>
        <v>44323</v>
      </c>
    </row>
    <row r="41" spans="1:35" x14ac:dyDescent="0.25">
      <c r="A41" s="7">
        <f t="shared" si="7"/>
        <v>44352</v>
      </c>
      <c r="B41" s="13">
        <v>36</v>
      </c>
      <c r="C41" s="14">
        <v>14</v>
      </c>
      <c r="D41" s="165"/>
      <c r="E41" s="6" t="str">
        <f t="shared" si="2"/>
        <v>Sa</v>
      </c>
      <c r="F41" s="10"/>
      <c r="H41" s="7">
        <f t="shared" si="10"/>
        <v>44367</v>
      </c>
      <c r="I41" s="13">
        <v>36</v>
      </c>
      <c r="J41" s="14">
        <v>14</v>
      </c>
      <c r="K41" s="142"/>
      <c r="L41" s="6" t="str">
        <f t="shared" si="3"/>
        <v>So</v>
      </c>
      <c r="M41" s="10"/>
      <c r="O41" s="7" t="str">
        <f t="shared" si="8"/>
        <v/>
      </c>
      <c r="P41" s="13">
        <v>36</v>
      </c>
      <c r="Q41" s="14">
        <v>14</v>
      </c>
      <c r="R41" s="142"/>
      <c r="S41" s="6" t="str">
        <f t="shared" si="4"/>
        <v/>
      </c>
      <c r="T41" s="10"/>
      <c r="V41" s="7" t="str">
        <f t="shared" si="9"/>
        <v/>
      </c>
      <c r="W41" s="13">
        <v>36</v>
      </c>
      <c r="X41" s="14">
        <v>14</v>
      </c>
      <c r="Y41" s="142"/>
      <c r="Z41" s="6" t="str">
        <f t="shared" si="5"/>
        <v/>
      </c>
      <c r="AA41" s="10"/>
      <c r="AB41" s="101"/>
      <c r="AD41" s="76">
        <f t="shared" ca="1" si="13"/>
        <v>44324</v>
      </c>
    </row>
    <row r="42" spans="1:35" x14ac:dyDescent="0.25">
      <c r="A42" s="7">
        <f t="shared" si="7"/>
        <v>44353</v>
      </c>
      <c r="B42" s="13">
        <v>37</v>
      </c>
      <c r="C42" s="14">
        <v>15</v>
      </c>
      <c r="D42" s="165"/>
      <c r="E42" s="6" t="str">
        <f t="shared" si="2"/>
        <v>So</v>
      </c>
      <c r="F42" s="10"/>
      <c r="H42" s="7">
        <f t="shared" si="10"/>
        <v>44368</v>
      </c>
      <c r="I42" s="13">
        <v>37</v>
      </c>
      <c r="J42" s="14">
        <v>15</v>
      </c>
      <c r="K42" s="142"/>
      <c r="L42" s="6" t="str">
        <f t="shared" si="3"/>
        <v>Mo</v>
      </c>
      <c r="M42" s="10"/>
      <c r="O42" s="7" t="str">
        <f t="shared" si="8"/>
        <v/>
      </c>
      <c r="P42" s="13">
        <v>37</v>
      </c>
      <c r="Q42" s="14">
        <v>15</v>
      </c>
      <c r="R42" s="142"/>
      <c r="S42" s="6" t="str">
        <f t="shared" si="4"/>
        <v/>
      </c>
      <c r="T42" s="10"/>
      <c r="V42" s="7" t="str">
        <f t="shared" si="9"/>
        <v/>
      </c>
      <c r="W42" s="13">
        <v>37</v>
      </c>
      <c r="X42" s="14">
        <v>15</v>
      </c>
      <c r="Y42" s="142"/>
      <c r="Z42" s="6" t="str">
        <f t="shared" si="5"/>
        <v/>
      </c>
      <c r="AA42" s="10"/>
      <c r="AB42" s="101"/>
      <c r="AD42" s="76">
        <f t="shared" ca="1" si="13"/>
        <v>44325</v>
      </c>
    </row>
    <row r="43" spans="1:35" x14ac:dyDescent="0.25">
      <c r="A43" s="7">
        <f t="shared" si="7"/>
        <v>44354</v>
      </c>
      <c r="B43" s="13">
        <v>38</v>
      </c>
      <c r="C43" s="14">
        <v>16</v>
      </c>
      <c r="D43" s="167"/>
      <c r="E43" s="6" t="str">
        <f t="shared" si="2"/>
        <v>Mo</v>
      </c>
      <c r="F43" s="10"/>
      <c r="H43" s="7">
        <f t="shared" si="10"/>
        <v>44369</v>
      </c>
      <c r="I43" s="13">
        <v>38</v>
      </c>
      <c r="J43" s="14">
        <v>16</v>
      </c>
      <c r="K43" s="143"/>
      <c r="L43" s="6" t="str">
        <f t="shared" si="3"/>
        <v>Di</v>
      </c>
      <c r="M43" s="10"/>
      <c r="O43" s="7" t="str">
        <f t="shared" si="8"/>
        <v/>
      </c>
      <c r="P43" s="13">
        <v>38</v>
      </c>
      <c r="Q43" s="14">
        <v>16</v>
      </c>
      <c r="R43" s="143"/>
      <c r="S43" s="6" t="str">
        <f t="shared" si="4"/>
        <v/>
      </c>
      <c r="T43" s="10"/>
      <c r="V43" s="7" t="str">
        <f t="shared" si="9"/>
        <v/>
      </c>
      <c r="W43" s="13">
        <v>38</v>
      </c>
      <c r="X43" s="14">
        <v>16</v>
      </c>
      <c r="Y43" s="143"/>
      <c r="Z43" s="6" t="str">
        <f t="shared" si="5"/>
        <v/>
      </c>
      <c r="AA43" s="10"/>
      <c r="AB43" s="101"/>
      <c r="AD43" s="76">
        <f t="shared" ca="1" si="13"/>
        <v>44326</v>
      </c>
    </row>
    <row r="44" spans="1:35" x14ac:dyDescent="0.25">
      <c r="A44" s="7">
        <f t="shared" si="7"/>
        <v>44355</v>
      </c>
      <c r="B44" s="21">
        <v>39</v>
      </c>
      <c r="C44" s="14">
        <v>17</v>
      </c>
      <c r="D44" s="91"/>
      <c r="E44" s="6" t="str">
        <f t="shared" si="2"/>
        <v>Di</v>
      </c>
      <c r="F44" s="10"/>
      <c r="H44" s="7">
        <f t="shared" si="10"/>
        <v>44370</v>
      </c>
      <c r="I44" s="21">
        <v>39</v>
      </c>
      <c r="J44" s="14">
        <v>17</v>
      </c>
      <c r="K44" s="19"/>
      <c r="L44" s="6" t="str">
        <f t="shared" si="3"/>
        <v>Mi</v>
      </c>
      <c r="M44" s="10"/>
      <c r="O44" s="7" t="str">
        <f t="shared" si="8"/>
        <v/>
      </c>
      <c r="P44" s="21">
        <v>39</v>
      </c>
      <c r="Q44" s="14">
        <v>17</v>
      </c>
      <c r="R44" s="19"/>
      <c r="S44" s="6" t="str">
        <f t="shared" si="4"/>
        <v/>
      </c>
      <c r="T44" s="10"/>
      <c r="V44" s="7" t="str">
        <f t="shared" si="9"/>
        <v/>
      </c>
      <c r="W44" s="21">
        <v>39</v>
      </c>
      <c r="X44" s="14">
        <v>17</v>
      </c>
      <c r="Y44" s="19"/>
      <c r="Z44" s="6" t="str">
        <f t="shared" si="5"/>
        <v/>
      </c>
      <c r="AA44" s="10"/>
      <c r="AB44" s="101"/>
      <c r="AD44" s="76">
        <f t="shared" ca="1" si="13"/>
        <v>44327</v>
      </c>
    </row>
    <row r="45" spans="1:35" x14ac:dyDescent="0.25">
      <c r="A45" s="7">
        <f t="shared" si="7"/>
        <v>44356</v>
      </c>
      <c r="B45" s="112">
        <v>40</v>
      </c>
      <c r="C45" s="14">
        <v>18</v>
      </c>
      <c r="D45" s="113" t="s">
        <v>54</v>
      </c>
      <c r="E45" s="6" t="str">
        <f t="shared" si="2"/>
        <v>Mi</v>
      </c>
      <c r="F45" s="10"/>
      <c r="H45" s="7">
        <f t="shared" si="10"/>
        <v>44371</v>
      </c>
      <c r="I45" s="112">
        <v>40</v>
      </c>
      <c r="J45" s="14">
        <v>18</v>
      </c>
      <c r="K45" s="19"/>
      <c r="L45" s="6" t="str">
        <f t="shared" si="3"/>
        <v>Do</v>
      </c>
      <c r="M45" s="10"/>
      <c r="O45" s="7" t="str">
        <f t="shared" si="8"/>
        <v/>
      </c>
      <c r="P45" s="112">
        <v>40</v>
      </c>
      <c r="Q45" s="14">
        <v>18</v>
      </c>
      <c r="R45" s="19"/>
      <c r="S45" s="6" t="str">
        <f t="shared" si="4"/>
        <v/>
      </c>
      <c r="T45" s="10"/>
      <c r="V45" s="7" t="str">
        <f t="shared" si="9"/>
        <v/>
      </c>
      <c r="W45" s="112">
        <v>40</v>
      </c>
      <c r="X45" s="14">
        <v>18</v>
      </c>
      <c r="Y45" s="19"/>
      <c r="Z45" s="6" t="str">
        <f t="shared" si="5"/>
        <v/>
      </c>
      <c r="AA45" s="10"/>
      <c r="AB45" s="101"/>
      <c r="AD45" s="76">
        <f t="shared" ca="1" si="13"/>
        <v>44328</v>
      </c>
    </row>
    <row r="46" spans="1:35" x14ac:dyDescent="0.25">
      <c r="A46" s="7">
        <f t="shared" si="7"/>
        <v>44357</v>
      </c>
      <c r="B46" s="21">
        <v>41</v>
      </c>
      <c r="C46" s="14">
        <v>19</v>
      </c>
      <c r="D46" s="164" t="s">
        <v>3</v>
      </c>
      <c r="E46" s="6" t="str">
        <f t="shared" si="2"/>
        <v>Do</v>
      </c>
      <c r="F46" s="10"/>
      <c r="H46" s="7">
        <f t="shared" si="10"/>
        <v>44372</v>
      </c>
      <c r="I46" s="21">
        <v>41</v>
      </c>
      <c r="J46" s="14">
        <v>19</v>
      </c>
      <c r="K46" s="19"/>
      <c r="L46" s="6" t="str">
        <f t="shared" si="3"/>
        <v>Fr</v>
      </c>
      <c r="M46" s="10"/>
      <c r="O46" s="7" t="str">
        <f t="shared" si="8"/>
        <v/>
      </c>
      <c r="P46" s="21">
        <v>41</v>
      </c>
      <c r="Q46" s="14">
        <v>19</v>
      </c>
      <c r="R46" s="19"/>
      <c r="S46" s="6" t="str">
        <f t="shared" si="4"/>
        <v/>
      </c>
      <c r="T46" s="10"/>
      <c r="V46" s="7" t="str">
        <f t="shared" si="9"/>
        <v/>
      </c>
      <c r="W46" s="21">
        <v>41</v>
      </c>
      <c r="X46" s="14">
        <v>19</v>
      </c>
      <c r="Y46" s="19"/>
      <c r="Z46" s="6" t="str">
        <f t="shared" si="5"/>
        <v/>
      </c>
      <c r="AA46" s="10"/>
      <c r="AB46" s="101"/>
      <c r="AD46" s="76">
        <f t="shared" ca="1" si="13"/>
        <v>44329</v>
      </c>
    </row>
    <row r="47" spans="1:35" x14ac:dyDescent="0.25">
      <c r="A47" s="7">
        <f t="shared" si="7"/>
        <v>44358</v>
      </c>
      <c r="B47" s="21">
        <v>42</v>
      </c>
      <c r="C47" s="14">
        <v>20</v>
      </c>
      <c r="D47" s="165"/>
      <c r="E47" s="6" t="str">
        <f t="shared" si="2"/>
        <v>Fr</v>
      </c>
      <c r="F47" s="10"/>
      <c r="H47" s="7">
        <f t="shared" si="10"/>
        <v>44373</v>
      </c>
      <c r="I47" s="21">
        <v>42</v>
      </c>
      <c r="J47" s="14">
        <v>20</v>
      </c>
      <c r="K47" s="22"/>
      <c r="L47" s="6" t="str">
        <f t="shared" si="3"/>
        <v>Sa</v>
      </c>
      <c r="M47" s="10"/>
      <c r="O47" s="7" t="str">
        <f t="shared" si="8"/>
        <v/>
      </c>
      <c r="P47" s="21">
        <v>42</v>
      </c>
      <c r="Q47" s="14">
        <v>20</v>
      </c>
      <c r="R47" s="22"/>
      <c r="S47" s="6" t="str">
        <f t="shared" si="4"/>
        <v/>
      </c>
      <c r="T47" s="10"/>
      <c r="V47" s="7" t="str">
        <f t="shared" si="9"/>
        <v/>
      </c>
      <c r="W47" s="21">
        <v>42</v>
      </c>
      <c r="X47" s="14">
        <v>20</v>
      </c>
      <c r="Y47" s="22"/>
      <c r="Z47" s="6" t="str">
        <f t="shared" si="5"/>
        <v/>
      </c>
      <c r="AA47" s="10"/>
      <c r="AB47" s="101"/>
      <c r="AD47" s="76">
        <f t="shared" ca="1" si="13"/>
        <v>44330</v>
      </c>
    </row>
    <row r="48" spans="1:35" x14ac:dyDescent="0.25">
      <c r="A48" s="7">
        <f t="shared" si="7"/>
        <v>44359</v>
      </c>
      <c r="B48" s="21">
        <v>43</v>
      </c>
      <c r="C48" s="16">
        <v>21</v>
      </c>
      <c r="D48" s="165"/>
      <c r="E48" s="6" t="str">
        <f t="shared" si="2"/>
        <v>Sa</v>
      </c>
      <c r="F48" s="10"/>
      <c r="H48" s="7">
        <f t="shared" si="10"/>
        <v>44374</v>
      </c>
      <c r="I48" s="21">
        <v>43</v>
      </c>
      <c r="J48" s="16">
        <v>21</v>
      </c>
      <c r="K48" s="22"/>
      <c r="L48" s="6" t="str">
        <f t="shared" si="3"/>
        <v>So</v>
      </c>
      <c r="M48" s="10"/>
      <c r="O48" s="7" t="str">
        <f t="shared" si="8"/>
        <v/>
      </c>
      <c r="P48" s="21">
        <v>43</v>
      </c>
      <c r="Q48" s="16">
        <v>21</v>
      </c>
      <c r="R48" s="22"/>
      <c r="S48" s="6" t="str">
        <f t="shared" si="4"/>
        <v/>
      </c>
      <c r="T48" s="10"/>
      <c r="V48" s="7" t="str">
        <f t="shared" si="9"/>
        <v/>
      </c>
      <c r="W48" s="21">
        <v>43</v>
      </c>
      <c r="X48" s="16">
        <v>21</v>
      </c>
      <c r="Y48" s="22"/>
      <c r="Z48" s="6" t="str">
        <f t="shared" si="5"/>
        <v/>
      </c>
      <c r="AA48" s="10"/>
      <c r="AB48" s="101"/>
      <c r="AD48" s="76">
        <f t="shared" ca="1" si="13"/>
        <v>44331</v>
      </c>
    </row>
    <row r="49" spans="1:30" x14ac:dyDescent="0.25">
      <c r="A49" s="7">
        <f t="shared" si="7"/>
        <v>44360</v>
      </c>
      <c r="B49" s="21">
        <v>44</v>
      </c>
      <c r="C49" s="115"/>
      <c r="D49" s="165"/>
      <c r="E49" s="6" t="str">
        <f t="shared" si="2"/>
        <v>So</v>
      </c>
      <c r="F49" s="10"/>
      <c r="H49" s="7">
        <f t="shared" si="10"/>
        <v>44375</v>
      </c>
      <c r="I49" s="21">
        <v>44</v>
      </c>
      <c r="J49" s="117"/>
      <c r="K49" s="22"/>
      <c r="L49" s="6" t="str">
        <f t="shared" si="3"/>
        <v>Mo</v>
      </c>
      <c r="M49" s="10"/>
      <c r="O49" s="7" t="str">
        <f t="shared" si="8"/>
        <v/>
      </c>
      <c r="P49" s="21">
        <v>44</v>
      </c>
      <c r="Q49" s="117"/>
      <c r="R49" s="22"/>
      <c r="S49" s="6" t="str">
        <f t="shared" si="4"/>
        <v/>
      </c>
      <c r="T49" s="10"/>
      <c r="V49" s="7" t="str">
        <f t="shared" si="9"/>
        <v/>
      </c>
      <c r="W49" s="21">
        <v>44</v>
      </c>
      <c r="X49" s="117"/>
      <c r="Y49" s="22"/>
      <c r="Z49" s="6" t="str">
        <f t="shared" si="5"/>
        <v/>
      </c>
      <c r="AA49" s="10"/>
      <c r="AB49" s="101"/>
      <c r="AD49" s="76">
        <f t="shared" ca="1" si="13"/>
        <v>44332</v>
      </c>
    </row>
    <row r="50" spans="1:30" x14ac:dyDescent="0.25">
      <c r="A50" s="7">
        <f t="shared" si="7"/>
        <v>44361</v>
      </c>
      <c r="B50" s="21">
        <v>45</v>
      </c>
      <c r="C50" s="115"/>
      <c r="D50" s="165"/>
      <c r="E50" s="6" t="str">
        <f t="shared" si="2"/>
        <v>Mo</v>
      </c>
      <c r="F50" s="10"/>
      <c r="H50" s="7">
        <f t="shared" si="10"/>
        <v>44376</v>
      </c>
      <c r="I50" s="21">
        <v>45</v>
      </c>
      <c r="J50" s="117"/>
      <c r="K50" s="23" t="s">
        <v>3</v>
      </c>
      <c r="L50" s="6" t="str">
        <f t="shared" si="3"/>
        <v>Di</v>
      </c>
      <c r="M50" s="10"/>
      <c r="O50" s="7" t="str">
        <f t="shared" si="8"/>
        <v/>
      </c>
      <c r="P50" s="21">
        <v>45</v>
      </c>
      <c r="Q50" s="117"/>
      <c r="R50" s="23" t="s">
        <v>3</v>
      </c>
      <c r="S50" s="6" t="str">
        <f t="shared" si="4"/>
        <v/>
      </c>
      <c r="T50" s="10"/>
      <c r="V50" s="7" t="str">
        <f t="shared" si="9"/>
        <v/>
      </c>
      <c r="W50" s="21">
        <v>45</v>
      </c>
      <c r="X50" s="117"/>
      <c r="Y50" s="23" t="s">
        <v>3</v>
      </c>
      <c r="Z50" s="6" t="str">
        <f t="shared" si="5"/>
        <v/>
      </c>
      <c r="AA50" s="10"/>
      <c r="AB50" s="101"/>
      <c r="AD50" s="76">
        <f t="shared" ca="1" si="13"/>
        <v>44333</v>
      </c>
    </row>
    <row r="51" spans="1:30" ht="16.5" thickBot="1" x14ac:dyDescent="0.3">
      <c r="A51" s="24">
        <f t="shared" si="7"/>
        <v>44362</v>
      </c>
      <c r="B51" s="25">
        <v>46</v>
      </c>
      <c r="C51" s="116"/>
      <c r="D51" s="166"/>
      <c r="E51" s="6" t="str">
        <f t="shared" si="2"/>
        <v>Di</v>
      </c>
      <c r="F51" s="2"/>
      <c r="H51" s="24">
        <f t="shared" si="10"/>
        <v>44377</v>
      </c>
      <c r="I51" s="25">
        <v>46</v>
      </c>
      <c r="J51" s="118"/>
      <c r="K51" s="26"/>
      <c r="L51" s="119" t="str">
        <f t="shared" si="3"/>
        <v>Mi</v>
      </c>
      <c r="M51" s="2"/>
      <c r="O51" s="24" t="str">
        <f t="shared" si="8"/>
        <v/>
      </c>
      <c r="P51" s="25">
        <v>46</v>
      </c>
      <c r="Q51" s="118"/>
      <c r="R51" s="26"/>
      <c r="S51" s="119" t="str">
        <f t="shared" si="4"/>
        <v/>
      </c>
      <c r="T51" s="2"/>
      <c r="V51" s="24" t="str">
        <f t="shared" si="9"/>
        <v/>
      </c>
      <c r="W51" s="25">
        <v>46</v>
      </c>
      <c r="X51" s="118"/>
      <c r="Y51" s="26"/>
      <c r="Z51" s="119" t="str">
        <f t="shared" si="5"/>
        <v/>
      </c>
      <c r="AA51" s="2"/>
      <c r="AB51" s="101"/>
      <c r="AD51" s="76">
        <f t="shared" ca="1" si="13"/>
        <v>44334</v>
      </c>
    </row>
    <row r="52" spans="1:30" x14ac:dyDescent="0.25">
      <c r="A52" s="27"/>
      <c r="B52" s="27"/>
      <c r="C52" s="28"/>
      <c r="D52" s="29"/>
      <c r="E52" s="30"/>
      <c r="H52" s="27"/>
      <c r="I52" s="27"/>
      <c r="J52" s="28"/>
      <c r="K52" s="29"/>
      <c r="L52" s="30"/>
      <c r="O52" s="27"/>
      <c r="P52" s="27"/>
      <c r="Q52" s="28"/>
      <c r="R52" s="29"/>
      <c r="S52" s="30"/>
      <c r="V52" s="27"/>
      <c r="W52" s="27"/>
      <c r="X52" s="28"/>
      <c r="Y52" s="29"/>
      <c r="Z52" s="30"/>
      <c r="AD52" s="76">
        <f t="shared" ca="1" si="13"/>
        <v>44335</v>
      </c>
    </row>
    <row r="53" spans="1:30" x14ac:dyDescent="0.25">
      <c r="A53" s="27"/>
      <c r="B53" s="27"/>
      <c r="C53" s="28"/>
      <c r="D53" s="29"/>
      <c r="E53" s="30"/>
      <c r="H53" s="27"/>
      <c r="I53" s="27"/>
      <c r="J53" s="28"/>
      <c r="K53" s="29"/>
      <c r="L53" s="30"/>
      <c r="O53" s="27"/>
      <c r="P53" s="27"/>
      <c r="Q53" s="28"/>
      <c r="R53" s="29"/>
      <c r="S53" s="30"/>
      <c r="V53" s="27"/>
      <c r="W53" s="27"/>
      <c r="X53" s="28"/>
      <c r="Y53" s="29"/>
      <c r="Z53" s="30"/>
      <c r="AD53" s="76">
        <f t="shared" ca="1" si="13"/>
        <v>44336</v>
      </c>
    </row>
    <row r="54" spans="1:30" x14ac:dyDescent="0.25">
      <c r="AD54" s="76">
        <f t="shared" ca="1" si="13"/>
        <v>44337</v>
      </c>
    </row>
    <row r="55" spans="1:30" x14ac:dyDescent="0.25">
      <c r="AD55" s="76">
        <f t="shared" ca="1" si="13"/>
        <v>44338</v>
      </c>
    </row>
    <row r="56" spans="1:30" x14ac:dyDescent="0.25">
      <c r="AD56" s="76">
        <f t="shared" ca="1" si="13"/>
        <v>44339</v>
      </c>
    </row>
    <row r="57" spans="1:30" x14ac:dyDescent="0.25">
      <c r="AD57" s="76">
        <f t="shared" ca="1" si="13"/>
        <v>44340</v>
      </c>
    </row>
    <row r="58" spans="1:30" x14ac:dyDescent="0.25">
      <c r="AD58" s="76">
        <f t="shared" ca="1" si="13"/>
        <v>44341</v>
      </c>
    </row>
    <row r="59" spans="1:30" x14ac:dyDescent="0.25">
      <c r="AD59" s="76">
        <f t="shared" ca="1" si="13"/>
        <v>44342</v>
      </c>
    </row>
    <row r="60" spans="1:30" x14ac:dyDescent="0.25">
      <c r="AD60" s="76">
        <f t="shared" ca="1" si="13"/>
        <v>44343</v>
      </c>
    </row>
    <row r="61" spans="1:30" x14ac:dyDescent="0.25">
      <c r="AD61" s="76">
        <f t="shared" ca="1" si="13"/>
        <v>44344</v>
      </c>
    </row>
    <row r="62" spans="1:30" x14ac:dyDescent="0.25">
      <c r="AD62" s="76">
        <f t="shared" ca="1" si="13"/>
        <v>44345</v>
      </c>
    </row>
  </sheetData>
  <sheetProtection sheet="1" objects="1" scenarios="1"/>
  <mergeCells count="34">
    <mergeCell ref="D46:D51"/>
    <mergeCell ref="D28:D43"/>
    <mergeCell ref="D7:D8"/>
    <mergeCell ref="K3:K5"/>
    <mergeCell ref="K7:K10"/>
    <mergeCell ref="K14:K15"/>
    <mergeCell ref="K17:K18"/>
    <mergeCell ref="AA19:AA32"/>
    <mergeCell ref="Y21:Y24"/>
    <mergeCell ref="Y30:Y43"/>
    <mergeCell ref="T19:T32"/>
    <mergeCell ref="R21:R24"/>
    <mergeCell ref="R30:R43"/>
    <mergeCell ref="Y7:Y10"/>
    <mergeCell ref="Y14:Y15"/>
    <mergeCell ref="Y17:Y18"/>
    <mergeCell ref="R3:R5"/>
    <mergeCell ref="R7:R10"/>
    <mergeCell ref="O1:S2"/>
    <mergeCell ref="V1:Z2"/>
    <mergeCell ref="A1:C2"/>
    <mergeCell ref="F3:F5"/>
    <mergeCell ref="M19:M32"/>
    <mergeCell ref="K21:K24"/>
    <mergeCell ref="K30:K43"/>
    <mergeCell ref="D1:E2"/>
    <mergeCell ref="D14:D15"/>
    <mergeCell ref="F19:F32"/>
    <mergeCell ref="D3:D5"/>
    <mergeCell ref="D21:D24"/>
    <mergeCell ref="H1:L2"/>
    <mergeCell ref="R14:R15"/>
    <mergeCell ref="R17:R18"/>
    <mergeCell ref="Y3:Y5"/>
  </mergeCells>
  <conditionalFormatting sqref="A4:A51 O3:O51 V3:V51 H3:H51">
    <cfRule type="expression" dxfId="21" priority="28">
      <formula>A3=TODAY()</formula>
    </cfRule>
  </conditionalFormatting>
  <conditionalFormatting sqref="A3 H3 O3 V3">
    <cfRule type="expression" dxfId="20" priority="31">
      <formula>A3=TODAY()</formula>
    </cfRule>
  </conditionalFormatting>
  <conditionalFormatting sqref="E3:E51 L3:L51 S3:S51 Z3:Z51">
    <cfRule type="expression" dxfId="19" priority="20">
      <formula>IF(E3="So",TRUE,FALSE)</formula>
    </cfRule>
    <cfRule type="expression" dxfId="18" priority="21">
      <formula>IF(E3="Sa",TRUE,FALSE)</formula>
    </cfRule>
  </conditionalFormatting>
  <conditionalFormatting sqref="E3:E51">
    <cfRule type="expression" dxfId="17" priority="9">
      <formula>VLOOKUP(A3,AF33:AI1048574,4,FALSE)</formula>
    </cfRule>
  </conditionalFormatting>
  <conditionalFormatting sqref="E3">
    <cfRule type="expression" dxfId="16" priority="8">
      <formula>VLOOKUP(A3,$AF$3:$AI$38,4,FALSE)</formula>
    </cfRule>
  </conditionalFormatting>
  <conditionalFormatting sqref="E4:E51">
    <cfRule type="expression" dxfId="15" priority="7">
      <formula>VLOOKUP(A4,$AF$3:$AI$38,4,FALSE)</formula>
    </cfRule>
  </conditionalFormatting>
  <conditionalFormatting sqref="L3">
    <cfRule type="expression" dxfId="14" priority="6">
      <formula>VLOOKUP(H3,$AF$3:$AI$38,4,FALSE)</formula>
    </cfRule>
  </conditionalFormatting>
  <conditionalFormatting sqref="L4:L51">
    <cfRule type="expression" dxfId="13" priority="5">
      <formula>VLOOKUP(H4,$AF$3:$AI$38,4,FALSE)</formula>
    </cfRule>
  </conditionalFormatting>
  <conditionalFormatting sqref="S3">
    <cfRule type="expression" dxfId="12" priority="4">
      <formula>VLOOKUP(O3,$AF$3:$AI$38,4,FALSE)</formula>
    </cfRule>
  </conditionalFormatting>
  <conditionalFormatting sqref="S4:S51">
    <cfRule type="expression" dxfId="11" priority="3">
      <formula>VLOOKUP(O4,$AF$3:$AI$38,4,FALSE)</formula>
    </cfRule>
  </conditionalFormatting>
  <conditionalFormatting sqref="Z3">
    <cfRule type="expression" dxfId="10" priority="2">
      <formula>VLOOKUP(V3,$AF$3:$AI$38,4,FALSE)</formula>
    </cfRule>
  </conditionalFormatting>
  <conditionalFormatting sqref="Z4:Z51">
    <cfRule type="expression" dxfId="9" priority="1">
      <formula>VLOOKUP(V4,$AF$3:$AI$38,4,FALSE)</formula>
    </cfRule>
  </conditionalFormatting>
  <dataValidations count="4">
    <dataValidation type="list" allowBlank="1" sqref="D1:E2">
      <formula1>$AD$1:$AD$62</formula1>
    </dataValidation>
    <dataValidation type="list" allowBlank="1" sqref="O1:S2">
      <formula1>$AD$1:$AD$65</formula1>
    </dataValidation>
    <dataValidation type="list" allowBlank="1" sqref="V1:Z2">
      <formula1>$AD$1:$AD$63</formula1>
    </dataValidation>
    <dataValidation type="list" allowBlank="1" sqref="H1:L2">
      <formula1>$AD$1:$AD$62</formula1>
    </dataValidation>
  </dataValidations>
  <pageMargins left="0.55118110236220474" right="0.19685039370078741" top="0.23622047244094491" bottom="0.19685039370078741" header="0.15748031496062992" footer="0.15748031496062992"/>
  <pageSetup paperSize="9" scale="66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2"/>
  <sheetViews>
    <sheetView showGridLines="0" showRowColHeaders="0" tabSelected="1" topLeftCell="A16" zoomScale="90" zoomScaleNormal="90" workbookViewId="0">
      <selection activeCell="I46" sqref="I46"/>
    </sheetView>
  </sheetViews>
  <sheetFormatPr baseColWidth="10" defaultRowHeight="15.75" x14ac:dyDescent="0.25"/>
  <cols>
    <col min="1" max="1" width="10.42578125" style="1" customWidth="1"/>
    <col min="2" max="2" width="3.5703125" style="40" bestFit="1" customWidth="1"/>
    <col min="3" max="3" width="6.28515625" style="1" customWidth="1"/>
    <col min="4" max="4" width="67.140625" style="1" customWidth="1"/>
    <col min="5" max="5" width="4.28515625" style="1" bestFit="1" customWidth="1"/>
    <col min="6" max="6" width="34.42578125" style="1" customWidth="1"/>
    <col min="7" max="7" width="16.140625" style="1" hidden="1" customWidth="1"/>
    <col min="8" max="17" width="11.42578125" style="1" customWidth="1"/>
    <col min="18" max="18" width="11.42578125" style="1"/>
    <col min="19" max="19" width="16.28515625" style="76" hidden="1" customWidth="1"/>
    <col min="20" max="20" width="11.5703125" style="77" hidden="1" customWidth="1"/>
    <col min="21" max="21" width="11.5703125" style="76" hidden="1" customWidth="1"/>
    <col min="22" max="22" width="23.42578125" style="1" hidden="1" customWidth="1"/>
    <col min="23" max="23" width="10.5703125" style="75" hidden="1" customWidth="1"/>
    <col min="24" max="16384" width="11.42578125" style="1"/>
  </cols>
  <sheetData>
    <row r="1" spans="1:23" ht="15" customHeight="1" thickTop="1" thickBot="1" x14ac:dyDescent="0.3">
      <c r="A1" s="173" t="s">
        <v>9</v>
      </c>
      <c r="B1" s="174"/>
      <c r="C1" s="174"/>
      <c r="D1" s="144">
        <v>44331</v>
      </c>
      <c r="E1" s="145"/>
      <c r="F1" s="171"/>
      <c r="S1" s="71"/>
      <c r="T1" s="72"/>
      <c r="U1" s="73">
        <f>YEAR(D1)</f>
        <v>2021</v>
      </c>
      <c r="V1" s="74">
        <f>U1+1</f>
        <v>2022</v>
      </c>
    </row>
    <row r="2" spans="1:23" ht="39" customHeight="1" thickTop="1" thickBot="1" x14ac:dyDescent="0.3">
      <c r="A2" s="175"/>
      <c r="B2" s="176"/>
      <c r="C2" s="176"/>
      <c r="D2" s="146"/>
      <c r="E2" s="147"/>
      <c r="F2" s="172"/>
      <c r="G2" s="76">
        <f ca="1">TODAY()</f>
        <v>44292</v>
      </c>
      <c r="M2" s="76"/>
      <c r="S2" s="45" t="s">
        <v>13</v>
      </c>
      <c r="T2" s="46" t="s">
        <v>14</v>
      </c>
      <c r="U2" s="47" t="s">
        <v>15</v>
      </c>
      <c r="V2" s="48" t="s">
        <v>16</v>
      </c>
      <c r="W2" s="45"/>
    </row>
    <row r="3" spans="1:23" ht="15.75" customHeight="1" x14ac:dyDescent="0.25">
      <c r="A3" s="3">
        <f>IF($D$1="","",A4-1)</f>
        <v>44328</v>
      </c>
      <c r="B3" s="4"/>
      <c r="C3" s="5">
        <v>1</v>
      </c>
      <c r="D3" s="150" t="s">
        <v>10</v>
      </c>
      <c r="E3" s="39" t="str">
        <f>IF(ISNUMBER(A3),TEXT(A3,"TTT"),"")</f>
        <v>Mi</v>
      </c>
      <c r="G3" s="76">
        <f ca="1">G2-10</f>
        <v>44282</v>
      </c>
      <c r="M3" s="76"/>
      <c r="S3" s="49"/>
      <c r="T3" s="50">
        <f>DATEVALUE("01.01."&amp;$U$1)</f>
        <v>44197</v>
      </c>
      <c r="U3" s="50">
        <f>DATEVALUE("01.01."&amp;$U$1)</f>
        <v>44197</v>
      </c>
      <c r="V3" s="51" t="s">
        <v>17</v>
      </c>
      <c r="W3" s="52" t="b">
        <f>IF(T3,TRUE,"")</f>
        <v>1</v>
      </c>
    </row>
    <row r="4" spans="1:23" ht="15.75" customHeight="1" x14ac:dyDescent="0.25">
      <c r="A4" s="7">
        <f>IF($D$1="","",A5-1)</f>
        <v>44329</v>
      </c>
      <c r="B4" s="8"/>
      <c r="C4" s="9">
        <v>2</v>
      </c>
      <c r="D4" s="150"/>
      <c r="E4" s="39" t="str">
        <f>IF(ISNUMBER(A4),TEXT(A4,"TTT"),"")</f>
        <v>Do</v>
      </c>
      <c r="G4" s="76">
        <f ca="1">G3+1</f>
        <v>44283</v>
      </c>
      <c r="H4" s="1" t="s">
        <v>55</v>
      </c>
      <c r="M4" s="76"/>
      <c r="S4" s="53"/>
      <c r="T4" s="54">
        <f>DATEVALUE("06.01."&amp;$U$1)</f>
        <v>44202</v>
      </c>
      <c r="U4" s="54">
        <f>DATEVALUE("06.01."&amp;$U$1)</f>
        <v>44202</v>
      </c>
      <c r="V4" s="55" t="s">
        <v>18</v>
      </c>
      <c r="W4" s="56" t="b">
        <f t="shared" ref="W4:W38" si="0">IF(T4,TRUE,"")</f>
        <v>1</v>
      </c>
    </row>
    <row r="5" spans="1:23" ht="15.75" customHeight="1" x14ac:dyDescent="0.25">
      <c r="A5" s="7">
        <f>IF($D$1="","",A6-1)</f>
        <v>44330</v>
      </c>
      <c r="B5" s="8"/>
      <c r="C5" s="9">
        <v>3</v>
      </c>
      <c r="D5" s="150"/>
      <c r="E5" s="39" t="str">
        <f t="shared" ref="E5:E51" si="1">IF(ISNUMBER(A5),TEXT(A5,"TTT"),"")</f>
        <v>Fr</v>
      </c>
      <c r="G5" s="76">
        <f t="shared" ref="G5:G64" ca="1" si="2">G4+1</f>
        <v>44284</v>
      </c>
      <c r="M5" s="76"/>
      <c r="S5" s="57">
        <f>DATEVALUE("14.02."&amp;$U$1)</f>
        <v>44241</v>
      </c>
      <c r="T5" s="58"/>
      <c r="U5" s="59">
        <f>DATEVALUE("14.02."&amp;$U$1)</f>
        <v>44241</v>
      </c>
      <c r="V5" s="55" t="s">
        <v>19</v>
      </c>
      <c r="W5" s="56" t="str">
        <f t="shared" si="0"/>
        <v/>
      </c>
    </row>
    <row r="6" spans="1:23" ht="31.5" customHeight="1" x14ac:dyDescent="0.25">
      <c r="A6" s="35">
        <f>D1</f>
        <v>44331</v>
      </c>
      <c r="B6" s="34">
        <v>1</v>
      </c>
      <c r="C6" s="11">
        <v>4</v>
      </c>
      <c r="D6" s="90" t="s">
        <v>11</v>
      </c>
      <c r="E6" s="39" t="str">
        <f>IF(ISNUMBER(A6),TEXT(A6,"TTT"),"")</f>
        <v>Sa</v>
      </c>
      <c r="G6" s="76">
        <f t="shared" ca="1" si="2"/>
        <v>44285</v>
      </c>
      <c r="M6" s="76"/>
      <c r="S6" s="60">
        <f t="shared" ref="S6" si="3">$U$12-52</f>
        <v>44238</v>
      </c>
      <c r="T6" s="61"/>
      <c r="U6" s="61">
        <f>$U$12-52</f>
        <v>44238</v>
      </c>
      <c r="V6" s="55" t="s">
        <v>20</v>
      </c>
      <c r="W6" s="56" t="str">
        <f t="shared" si="0"/>
        <v/>
      </c>
    </row>
    <row r="7" spans="1:23" ht="47.25" customHeight="1" x14ac:dyDescent="0.25">
      <c r="A7" s="7">
        <f t="shared" ref="A7:A51" si="4">IF($D$1="","",A6+1)</f>
        <v>44332</v>
      </c>
      <c r="B7" s="36">
        <v>2</v>
      </c>
      <c r="C7" s="11">
        <v>5</v>
      </c>
      <c r="D7" s="177" t="s">
        <v>8</v>
      </c>
      <c r="E7" s="39" t="str">
        <f t="shared" si="1"/>
        <v>So</v>
      </c>
      <c r="G7" s="76">
        <f t="shared" ca="1" si="2"/>
        <v>44286</v>
      </c>
      <c r="M7" s="76"/>
      <c r="S7" s="60">
        <f t="shared" ref="S7" si="5">$U$12-48</f>
        <v>44242</v>
      </c>
      <c r="T7" s="61"/>
      <c r="U7" s="61">
        <f>$U$12-48</f>
        <v>44242</v>
      </c>
      <c r="V7" s="55" t="s">
        <v>21</v>
      </c>
      <c r="W7" s="56" t="str">
        <f t="shared" si="0"/>
        <v/>
      </c>
    </row>
    <row r="8" spans="1:23" x14ac:dyDescent="0.25">
      <c r="A8" s="7">
        <f t="shared" si="4"/>
        <v>44333</v>
      </c>
      <c r="B8" s="36">
        <v>3</v>
      </c>
      <c r="C8" s="11">
        <v>6</v>
      </c>
      <c r="D8" s="178"/>
      <c r="E8" s="39" t="str">
        <f t="shared" si="1"/>
        <v>Mo</v>
      </c>
      <c r="G8" s="76">
        <f t="shared" ca="1" si="2"/>
        <v>44287</v>
      </c>
      <c r="M8" s="76"/>
      <c r="S8" s="60">
        <f t="shared" ref="S8" si="6">$U$12-46</f>
        <v>44244</v>
      </c>
      <c r="T8" s="61"/>
      <c r="U8" s="61">
        <f>$U$12-46</f>
        <v>44244</v>
      </c>
      <c r="V8" s="55" t="s">
        <v>22</v>
      </c>
      <c r="W8" s="56" t="str">
        <f t="shared" si="0"/>
        <v/>
      </c>
    </row>
    <row r="9" spans="1:23" x14ac:dyDescent="0.25">
      <c r="A9" s="7">
        <f t="shared" si="4"/>
        <v>44334</v>
      </c>
      <c r="B9" s="36">
        <v>4</v>
      </c>
      <c r="C9" s="11">
        <v>7</v>
      </c>
      <c r="D9" s="41"/>
      <c r="E9" s="39" t="str">
        <f t="shared" si="1"/>
        <v>Di</v>
      </c>
      <c r="G9" s="76">
        <f t="shared" ca="1" si="2"/>
        <v>44288</v>
      </c>
      <c r="M9" s="76"/>
      <c r="S9" s="60">
        <f t="shared" ref="S9" si="7">$U$12-7</f>
        <v>44283</v>
      </c>
      <c r="T9" s="61"/>
      <c r="U9" s="61">
        <f>$U$12-7</f>
        <v>44283</v>
      </c>
      <c r="V9" s="55" t="s">
        <v>23</v>
      </c>
      <c r="W9" s="56" t="str">
        <f t="shared" si="0"/>
        <v/>
      </c>
    </row>
    <row r="10" spans="1:23" x14ac:dyDescent="0.25">
      <c r="A10" s="7">
        <f t="shared" si="4"/>
        <v>44335</v>
      </c>
      <c r="B10" s="36">
        <v>5</v>
      </c>
      <c r="C10" s="11">
        <v>8</v>
      </c>
      <c r="D10" s="41"/>
      <c r="E10" s="39" t="str">
        <f t="shared" si="1"/>
        <v>Mi</v>
      </c>
      <c r="G10" s="76">
        <f t="shared" ca="1" si="2"/>
        <v>44289</v>
      </c>
      <c r="M10" s="76"/>
      <c r="S10" s="60">
        <f t="shared" ref="S10" si="8">$U$12-3</f>
        <v>44287</v>
      </c>
      <c r="T10" s="61"/>
      <c r="U10" s="61">
        <f>$U$12-3</f>
        <v>44287</v>
      </c>
      <c r="V10" s="55" t="s">
        <v>24</v>
      </c>
      <c r="W10" s="56" t="str">
        <f t="shared" si="0"/>
        <v/>
      </c>
    </row>
    <row r="11" spans="1:23" x14ac:dyDescent="0.25">
      <c r="A11" s="7">
        <f t="shared" si="4"/>
        <v>44336</v>
      </c>
      <c r="B11" s="36">
        <v>6</v>
      </c>
      <c r="C11" s="11">
        <v>9</v>
      </c>
      <c r="D11" s="42" t="s">
        <v>5</v>
      </c>
      <c r="E11" s="39" t="str">
        <f t="shared" si="1"/>
        <v>Do</v>
      </c>
      <c r="G11" s="76">
        <f t="shared" ca="1" si="2"/>
        <v>44290</v>
      </c>
      <c r="M11" s="76"/>
      <c r="S11" s="60"/>
      <c r="T11" s="61">
        <f>$U$12-2</f>
        <v>44288</v>
      </c>
      <c r="U11" s="61">
        <f>$U$12-2</f>
        <v>44288</v>
      </c>
      <c r="V11" s="55" t="s">
        <v>25</v>
      </c>
      <c r="W11" s="56" t="b">
        <f t="shared" si="0"/>
        <v>1</v>
      </c>
    </row>
    <row r="12" spans="1:23" x14ac:dyDescent="0.25">
      <c r="A12" s="7">
        <f t="shared" si="4"/>
        <v>44337</v>
      </c>
      <c r="B12" s="36">
        <v>7</v>
      </c>
      <c r="C12" s="14">
        <v>10</v>
      </c>
      <c r="D12" s="15"/>
      <c r="E12" s="39" t="str">
        <f t="shared" si="1"/>
        <v>Fr</v>
      </c>
      <c r="G12" s="76">
        <f t="shared" ca="1" si="2"/>
        <v>44291</v>
      </c>
      <c r="M12" s="76"/>
      <c r="S12" s="60"/>
      <c r="T12" s="61">
        <f>DOLLAR((DAY(MINUTE($U$1/38)/2+55) &amp; ".4." &amp; $U$1)/7,)*7-IF(YEAR(1)=1904,5,6)</f>
        <v>44290</v>
      </c>
      <c r="U12" s="61">
        <f>DOLLAR((DAY(MINUTE($U$1/38)/2+55) &amp; ".4." &amp; $U$1)/7,)*7-IF(YEAR(1)=1904,5,6)</f>
        <v>44290</v>
      </c>
      <c r="V12" s="55" t="s">
        <v>26</v>
      </c>
      <c r="W12" s="56" t="b">
        <f t="shared" si="0"/>
        <v>1</v>
      </c>
    </row>
    <row r="13" spans="1:23" x14ac:dyDescent="0.25">
      <c r="A13" s="7">
        <f t="shared" si="4"/>
        <v>44338</v>
      </c>
      <c r="B13" s="36">
        <v>8</v>
      </c>
      <c r="C13" s="14">
        <v>11</v>
      </c>
      <c r="D13" s="43"/>
      <c r="E13" s="39" t="str">
        <f t="shared" si="1"/>
        <v>Sa</v>
      </c>
      <c r="G13" s="76">
        <f t="shared" ca="1" si="2"/>
        <v>44292</v>
      </c>
      <c r="M13" s="76"/>
      <c r="S13" s="60"/>
      <c r="T13" s="61">
        <f>$U$12+1</f>
        <v>44291</v>
      </c>
      <c r="U13" s="61">
        <f>$U$12+1</f>
        <v>44291</v>
      </c>
      <c r="V13" s="55" t="s">
        <v>27</v>
      </c>
      <c r="W13" s="56" t="b">
        <f t="shared" si="0"/>
        <v>1</v>
      </c>
    </row>
    <row r="14" spans="1:23" ht="15.75" customHeight="1" x14ac:dyDescent="0.25">
      <c r="A14" s="7">
        <f t="shared" si="4"/>
        <v>44339</v>
      </c>
      <c r="B14" s="36">
        <v>9</v>
      </c>
      <c r="C14" s="14">
        <v>12</v>
      </c>
      <c r="D14" s="170" t="s">
        <v>4</v>
      </c>
      <c r="E14" s="39" t="str">
        <f t="shared" si="1"/>
        <v>So</v>
      </c>
      <c r="G14" s="76">
        <f t="shared" ca="1" si="2"/>
        <v>44293</v>
      </c>
      <c r="M14" s="76"/>
      <c r="S14" s="57">
        <f t="shared" ref="S14" si="9">DATEVALUE("30.04."&amp;$U$1)</f>
        <v>44316</v>
      </c>
      <c r="T14" s="64"/>
      <c r="U14" s="59">
        <f>DATEVALUE("30.04."&amp;$U$1)</f>
        <v>44316</v>
      </c>
      <c r="V14" s="55" t="s">
        <v>28</v>
      </c>
      <c r="W14" s="56" t="str">
        <f t="shared" si="0"/>
        <v/>
      </c>
    </row>
    <row r="15" spans="1:23" x14ac:dyDescent="0.25">
      <c r="A15" s="7">
        <f t="shared" si="4"/>
        <v>44340</v>
      </c>
      <c r="B15" s="36">
        <v>10</v>
      </c>
      <c r="C15" s="14">
        <v>13</v>
      </c>
      <c r="D15" s="179"/>
      <c r="E15" s="39" t="str">
        <f t="shared" si="1"/>
        <v>Mo</v>
      </c>
      <c r="G15" s="76">
        <f t="shared" ca="1" si="2"/>
        <v>44294</v>
      </c>
      <c r="M15" s="76"/>
      <c r="S15" s="60"/>
      <c r="T15" s="59">
        <f>DATEVALUE("01.05."&amp;$U$1)</f>
        <v>44317</v>
      </c>
      <c r="U15" s="59">
        <f>DATEVALUE("01.05."&amp;$U$1)</f>
        <v>44317</v>
      </c>
      <c r="V15" s="62" t="s">
        <v>29</v>
      </c>
      <c r="W15" s="56" t="b">
        <f t="shared" si="0"/>
        <v>1</v>
      </c>
    </row>
    <row r="16" spans="1:23" x14ac:dyDescent="0.25">
      <c r="A16" s="7">
        <f t="shared" si="4"/>
        <v>44341</v>
      </c>
      <c r="B16" s="36">
        <v>11</v>
      </c>
      <c r="C16" s="14">
        <v>14</v>
      </c>
      <c r="D16" s="180"/>
      <c r="E16" s="39" t="str">
        <f t="shared" si="1"/>
        <v>Di</v>
      </c>
      <c r="G16" s="76">
        <f t="shared" ca="1" si="2"/>
        <v>44295</v>
      </c>
      <c r="M16" s="76"/>
      <c r="S16" s="60">
        <f t="shared" ref="S16" si="10">7-WEEKDAY(DATE($U$1,5,1),2)+DATE($U$1,5,1)+7</f>
        <v>44325</v>
      </c>
      <c r="T16" s="61"/>
      <c r="U16" s="61">
        <f>7-WEEKDAY(DATE($U$1,5,1),2)+DATE($U$1,5,1)+7</f>
        <v>44325</v>
      </c>
      <c r="V16" s="55" t="s">
        <v>30</v>
      </c>
      <c r="W16" s="56" t="str">
        <f t="shared" si="0"/>
        <v/>
      </c>
    </row>
    <row r="17" spans="1:23" ht="15.75" customHeight="1" x14ac:dyDescent="0.25">
      <c r="A17" s="7">
        <f t="shared" si="4"/>
        <v>44342</v>
      </c>
      <c r="B17" s="36">
        <v>12</v>
      </c>
      <c r="C17" s="14">
        <v>15</v>
      </c>
      <c r="D17" s="18" t="s">
        <v>12</v>
      </c>
      <c r="E17" s="39" t="str">
        <f t="shared" si="1"/>
        <v>Mi</v>
      </c>
      <c r="G17" s="76">
        <f t="shared" ca="1" si="2"/>
        <v>44296</v>
      </c>
      <c r="M17" s="76"/>
      <c r="S17" s="60"/>
      <c r="T17" s="61">
        <f>$T$12+39</f>
        <v>44329</v>
      </c>
      <c r="U17" s="61">
        <f>$U$12+39</f>
        <v>44329</v>
      </c>
      <c r="V17" s="55" t="s">
        <v>31</v>
      </c>
      <c r="W17" s="56" t="b">
        <f t="shared" si="0"/>
        <v>1</v>
      </c>
    </row>
    <row r="18" spans="1:23" x14ac:dyDescent="0.25">
      <c r="A18" s="7">
        <f t="shared" si="4"/>
        <v>44343</v>
      </c>
      <c r="B18" s="36">
        <v>13</v>
      </c>
      <c r="C18" s="16">
        <v>16</v>
      </c>
      <c r="D18" s="98" t="s">
        <v>0</v>
      </c>
      <c r="E18" s="39" t="str">
        <f t="shared" si="1"/>
        <v>Do</v>
      </c>
      <c r="G18" s="76">
        <f t="shared" ca="1" si="2"/>
        <v>44297</v>
      </c>
      <c r="M18" s="76"/>
      <c r="S18" s="60"/>
      <c r="T18" s="61">
        <f>$U$12+49</f>
        <v>44339</v>
      </c>
      <c r="U18" s="61">
        <f>$U$12+49</f>
        <v>44339</v>
      </c>
      <c r="V18" s="55" t="s">
        <v>32</v>
      </c>
      <c r="W18" s="56" t="b">
        <f t="shared" si="0"/>
        <v>1</v>
      </c>
    </row>
    <row r="19" spans="1:23" x14ac:dyDescent="0.25">
      <c r="A19" s="7">
        <f t="shared" si="4"/>
        <v>44344</v>
      </c>
      <c r="B19" s="36">
        <v>14</v>
      </c>
      <c r="C19" s="14"/>
      <c r="D19" s="12"/>
      <c r="E19" s="39" t="str">
        <f t="shared" si="1"/>
        <v>Fr</v>
      </c>
      <c r="G19" s="76">
        <f t="shared" ca="1" si="2"/>
        <v>44298</v>
      </c>
      <c r="M19" s="76"/>
      <c r="S19" s="60"/>
      <c r="T19" s="61">
        <f>$U$12+50</f>
        <v>44340</v>
      </c>
      <c r="U19" s="61">
        <f>$U$12+50</f>
        <v>44340</v>
      </c>
      <c r="V19" s="55" t="s">
        <v>33</v>
      </c>
      <c r="W19" s="56" t="b">
        <f t="shared" si="0"/>
        <v>1</v>
      </c>
    </row>
    <row r="20" spans="1:23" x14ac:dyDescent="0.25">
      <c r="A20" s="7">
        <f t="shared" si="4"/>
        <v>44345</v>
      </c>
      <c r="B20" s="36">
        <v>15</v>
      </c>
      <c r="C20" s="14"/>
      <c r="D20" s="12"/>
      <c r="E20" s="39" t="str">
        <f t="shared" si="1"/>
        <v>Sa</v>
      </c>
      <c r="G20" s="76">
        <f t="shared" ca="1" si="2"/>
        <v>44299</v>
      </c>
      <c r="M20" s="76"/>
      <c r="S20" s="60"/>
      <c r="T20" s="61">
        <f>$U$12+60</f>
        <v>44350</v>
      </c>
      <c r="U20" s="61">
        <f>$U$12+60</f>
        <v>44350</v>
      </c>
      <c r="V20" s="63" t="s">
        <v>34</v>
      </c>
      <c r="W20" s="56" t="b">
        <f t="shared" si="0"/>
        <v>1</v>
      </c>
    </row>
    <row r="21" spans="1:23" ht="15.75" customHeight="1" x14ac:dyDescent="0.25">
      <c r="A21" s="7">
        <f t="shared" si="4"/>
        <v>44346</v>
      </c>
      <c r="B21" s="36">
        <v>16</v>
      </c>
      <c r="C21" s="17"/>
      <c r="D21" s="139" t="s">
        <v>1</v>
      </c>
      <c r="E21" s="39" t="str">
        <f t="shared" si="1"/>
        <v>So</v>
      </c>
      <c r="G21" s="76">
        <f t="shared" ca="1" si="2"/>
        <v>44300</v>
      </c>
      <c r="M21" s="76"/>
      <c r="S21" s="60"/>
      <c r="T21" s="59">
        <f>DATEVALUE("03.10."&amp;$U$1)</f>
        <v>44472</v>
      </c>
      <c r="U21" s="59">
        <f>DATEVALUE("03.10."&amp;$U$1)</f>
        <v>44472</v>
      </c>
      <c r="V21" s="55" t="s">
        <v>35</v>
      </c>
      <c r="W21" s="56" t="b">
        <f t="shared" si="0"/>
        <v>1</v>
      </c>
    </row>
    <row r="22" spans="1:23" x14ac:dyDescent="0.25">
      <c r="A22" s="7">
        <f t="shared" si="4"/>
        <v>44347</v>
      </c>
      <c r="B22" s="36">
        <v>17</v>
      </c>
      <c r="C22" s="17"/>
      <c r="D22" s="140"/>
      <c r="E22" s="39" t="str">
        <f t="shared" si="1"/>
        <v>Mo</v>
      </c>
      <c r="G22" s="76">
        <f t="shared" ca="1" si="2"/>
        <v>44301</v>
      </c>
      <c r="M22" s="76"/>
      <c r="S22" s="60">
        <f t="shared" ref="S22" si="11">IF(WEEKDAY(DATEVALUE("01.10."&amp;$U$1),2)=7,DATEVALUE("01.10."&amp;$U$1),DATE($U$1,10,8-WEEKDAY(DATEVALUE("01.10."&amp;$U$1),2)))</f>
        <v>44472</v>
      </c>
      <c r="T22" s="64"/>
      <c r="U22" s="61">
        <f>IF(WEEKDAY(DATEVALUE("01.10."&amp;$U$1),2)=7,DATEVALUE("01.10."&amp;$U$1),DATE($U$1,10,8-WEEKDAY(DATEVALUE("01.10."&amp;$U$1),2)))</f>
        <v>44472</v>
      </c>
      <c r="V22" s="55" t="s">
        <v>36</v>
      </c>
      <c r="W22" s="56" t="str">
        <f t="shared" si="0"/>
        <v/>
      </c>
    </row>
    <row r="23" spans="1:23" x14ac:dyDescent="0.25">
      <c r="A23" s="7">
        <f t="shared" si="4"/>
        <v>44348</v>
      </c>
      <c r="B23" s="36">
        <v>18</v>
      </c>
      <c r="C23" s="17"/>
      <c r="D23" s="140"/>
      <c r="E23" s="39" t="str">
        <f t="shared" si="1"/>
        <v>Di</v>
      </c>
      <c r="G23" s="76">
        <f t="shared" ca="1" si="2"/>
        <v>44302</v>
      </c>
      <c r="M23" s="76"/>
      <c r="S23" s="57">
        <f t="shared" ref="S23" si="12">DATEVALUE("31.10."&amp;$U$1)</f>
        <v>44500</v>
      </c>
      <c r="T23" s="64"/>
      <c r="U23" s="59">
        <f>DATEVALUE("31.10."&amp;$U$1)</f>
        <v>44500</v>
      </c>
      <c r="V23" s="55" t="s">
        <v>37</v>
      </c>
      <c r="W23" s="56" t="str">
        <f t="shared" si="0"/>
        <v/>
      </c>
    </row>
    <row r="24" spans="1:23" x14ac:dyDescent="0.25">
      <c r="A24" s="7">
        <f t="shared" si="4"/>
        <v>44349</v>
      </c>
      <c r="B24" s="36">
        <v>19</v>
      </c>
      <c r="C24" s="17"/>
      <c r="D24" s="141"/>
      <c r="E24" s="39" t="str">
        <f t="shared" si="1"/>
        <v>Mi</v>
      </c>
      <c r="G24" s="76">
        <f t="shared" ca="1" si="2"/>
        <v>44303</v>
      </c>
      <c r="M24" s="76"/>
      <c r="S24" s="65"/>
      <c r="T24" s="59">
        <f>DATEVALUE("01.11."&amp;$U$1)</f>
        <v>44501</v>
      </c>
      <c r="U24" s="59">
        <f>DATEVALUE("01.11."&amp;$U$1)</f>
        <v>44501</v>
      </c>
      <c r="V24" s="55" t="s">
        <v>38</v>
      </c>
      <c r="W24" s="56" t="b">
        <f t="shared" si="0"/>
        <v>1</v>
      </c>
    </row>
    <row r="25" spans="1:23" x14ac:dyDescent="0.25">
      <c r="A25" s="7">
        <f t="shared" si="4"/>
        <v>44350</v>
      </c>
      <c r="B25" s="36">
        <v>20</v>
      </c>
      <c r="C25" s="14"/>
      <c r="D25" s="18"/>
      <c r="E25" s="39" t="str">
        <f t="shared" si="1"/>
        <v>Do</v>
      </c>
      <c r="G25" s="76">
        <f t="shared" ca="1" si="2"/>
        <v>44304</v>
      </c>
      <c r="M25" s="76"/>
      <c r="S25" s="57">
        <f t="shared" ref="S25" si="13">DATEVALUE("11.11."&amp;$U$1)</f>
        <v>44511</v>
      </c>
      <c r="T25" s="64"/>
      <c r="U25" s="59">
        <f>DATEVALUE("11.11."&amp;$U$1)</f>
        <v>44511</v>
      </c>
      <c r="V25" s="55" t="s">
        <v>39</v>
      </c>
      <c r="W25" s="56" t="str">
        <f t="shared" si="0"/>
        <v/>
      </c>
    </row>
    <row r="26" spans="1:23" x14ac:dyDescent="0.25">
      <c r="A26" s="7">
        <f t="shared" si="4"/>
        <v>44351</v>
      </c>
      <c r="B26" s="36">
        <v>21</v>
      </c>
      <c r="C26" s="14"/>
      <c r="D26" s="19"/>
      <c r="E26" s="39" t="str">
        <f t="shared" si="1"/>
        <v>Fr</v>
      </c>
      <c r="G26" s="76">
        <f t="shared" ca="1" si="2"/>
        <v>44305</v>
      </c>
      <c r="M26" s="76"/>
      <c r="S26" s="60">
        <f>$U$29-14</f>
        <v>44514</v>
      </c>
      <c r="T26" s="64"/>
      <c r="U26" s="61">
        <f>$U$29-14</f>
        <v>44514</v>
      </c>
      <c r="V26" s="55" t="s">
        <v>40</v>
      </c>
      <c r="W26" s="56" t="str">
        <f t="shared" si="0"/>
        <v/>
      </c>
    </row>
    <row r="27" spans="1:23" x14ac:dyDescent="0.25">
      <c r="A27" s="7">
        <f t="shared" si="4"/>
        <v>44352</v>
      </c>
      <c r="B27" s="36">
        <v>22</v>
      </c>
      <c r="C27" s="14"/>
      <c r="D27" s="19"/>
      <c r="E27" s="39" t="str">
        <f t="shared" si="1"/>
        <v>Sa</v>
      </c>
      <c r="G27" s="76">
        <f t="shared" ca="1" si="2"/>
        <v>44306</v>
      </c>
      <c r="M27" s="76"/>
      <c r="S27" s="60">
        <f>$U$29-11</f>
        <v>44517</v>
      </c>
      <c r="T27" s="64"/>
      <c r="U27" s="61">
        <f>$U$29-11</f>
        <v>44517</v>
      </c>
      <c r="V27" s="55" t="s">
        <v>41</v>
      </c>
      <c r="W27" s="56" t="str">
        <f t="shared" si="0"/>
        <v/>
      </c>
    </row>
    <row r="28" spans="1:23" x14ac:dyDescent="0.25">
      <c r="A28" s="7">
        <f t="shared" si="4"/>
        <v>44353</v>
      </c>
      <c r="B28" s="36">
        <v>23</v>
      </c>
      <c r="C28" s="9">
        <v>1</v>
      </c>
      <c r="D28" s="170" t="s">
        <v>2</v>
      </c>
      <c r="E28" s="39" t="str">
        <f t="shared" si="1"/>
        <v>So</v>
      </c>
      <c r="G28" s="76">
        <f t="shared" ca="1" si="2"/>
        <v>44307</v>
      </c>
      <c r="M28" s="76"/>
      <c r="S28" s="60">
        <f>$U$29-7</f>
        <v>44521</v>
      </c>
      <c r="T28" s="64"/>
      <c r="U28" s="61">
        <f>$U$29-7</f>
        <v>44521</v>
      </c>
      <c r="V28" s="55" t="s">
        <v>42</v>
      </c>
      <c r="W28" s="56" t="str">
        <f t="shared" si="0"/>
        <v/>
      </c>
    </row>
    <row r="29" spans="1:23" x14ac:dyDescent="0.25">
      <c r="A29" s="7">
        <f t="shared" si="4"/>
        <v>44354</v>
      </c>
      <c r="B29" s="36">
        <v>24</v>
      </c>
      <c r="C29" s="9">
        <v>2</v>
      </c>
      <c r="D29" s="165"/>
      <c r="E29" s="39" t="str">
        <f t="shared" si="1"/>
        <v>Mo</v>
      </c>
      <c r="G29" s="76">
        <f t="shared" ca="1" si="2"/>
        <v>44308</v>
      </c>
      <c r="M29" s="76"/>
      <c r="S29" s="60">
        <f t="shared" ref="S29" si="14">DATE($U$1,12,25)-WEEKDAY(DATE($U$1,12,25),2)-21</f>
        <v>44528</v>
      </c>
      <c r="T29" s="64"/>
      <c r="U29" s="61">
        <f>DATE($U$1,12,25)-WEEKDAY(DATE($U$1,12,25),2)-21</f>
        <v>44528</v>
      </c>
      <c r="V29" s="55" t="s">
        <v>43</v>
      </c>
      <c r="W29" s="56" t="str">
        <f t="shared" si="0"/>
        <v/>
      </c>
    </row>
    <row r="30" spans="1:23" ht="15.75" customHeight="1" x14ac:dyDescent="0.25">
      <c r="A30" s="7">
        <f t="shared" si="4"/>
        <v>44355</v>
      </c>
      <c r="B30" s="36">
        <v>25</v>
      </c>
      <c r="C30" s="9">
        <v>3</v>
      </c>
      <c r="D30" s="165"/>
      <c r="E30" s="39" t="str">
        <f t="shared" si="1"/>
        <v>Di</v>
      </c>
      <c r="G30" s="76">
        <f t="shared" ca="1" si="2"/>
        <v>44309</v>
      </c>
      <c r="M30" s="76"/>
      <c r="S30" s="57">
        <f t="shared" ref="S30" si="15">DATEVALUE("04.12."&amp;$U$1)</f>
        <v>44534</v>
      </c>
      <c r="T30" s="64"/>
      <c r="U30" s="59">
        <f>DATEVALUE("04.12."&amp;$U$1)</f>
        <v>44534</v>
      </c>
      <c r="V30" s="55" t="s">
        <v>44</v>
      </c>
      <c r="W30" s="56" t="str">
        <f t="shared" si="0"/>
        <v/>
      </c>
    </row>
    <row r="31" spans="1:23" ht="15.75" customHeight="1" x14ac:dyDescent="0.25">
      <c r="A31" s="7">
        <f t="shared" si="4"/>
        <v>44356</v>
      </c>
      <c r="B31" s="36">
        <v>26</v>
      </c>
      <c r="C31" s="11">
        <v>4</v>
      </c>
      <c r="D31" s="165"/>
      <c r="E31" s="39" t="str">
        <f t="shared" si="1"/>
        <v>Mi</v>
      </c>
      <c r="G31" s="76">
        <f t="shared" ca="1" si="2"/>
        <v>44310</v>
      </c>
      <c r="M31" s="76"/>
      <c r="S31" s="57">
        <f t="shared" ref="S31" si="16">DATEVALUE("06.12."&amp;$U$1)</f>
        <v>44536</v>
      </c>
      <c r="T31" s="64"/>
      <c r="U31" s="59">
        <f>DATEVALUE("06.12."&amp;$U$1)</f>
        <v>44536</v>
      </c>
      <c r="V31" s="55" t="s">
        <v>45</v>
      </c>
      <c r="W31" s="56" t="str">
        <f t="shared" si="0"/>
        <v/>
      </c>
    </row>
    <row r="32" spans="1:23" ht="15.75" customHeight="1" x14ac:dyDescent="0.25">
      <c r="A32" s="7">
        <f t="shared" si="4"/>
        <v>44357</v>
      </c>
      <c r="B32" s="36">
        <v>27</v>
      </c>
      <c r="C32" s="11">
        <v>5</v>
      </c>
      <c r="D32" s="165"/>
      <c r="E32" s="39" t="str">
        <f t="shared" si="1"/>
        <v>Do</v>
      </c>
      <c r="G32" s="76">
        <f t="shared" ca="1" si="2"/>
        <v>44311</v>
      </c>
      <c r="M32" s="76"/>
      <c r="S32" s="60">
        <f>$U$29+7</f>
        <v>44535</v>
      </c>
      <c r="T32" s="64"/>
      <c r="U32" s="61">
        <f>$U$29+7</f>
        <v>44535</v>
      </c>
      <c r="V32" s="55" t="s">
        <v>46</v>
      </c>
      <c r="W32" s="56" t="str">
        <f t="shared" si="0"/>
        <v/>
      </c>
    </row>
    <row r="33" spans="1:23" ht="15.75" customHeight="1" x14ac:dyDescent="0.25">
      <c r="A33" s="7">
        <f t="shared" si="4"/>
        <v>44358</v>
      </c>
      <c r="B33" s="36">
        <v>28</v>
      </c>
      <c r="C33" s="11">
        <v>6</v>
      </c>
      <c r="D33" s="165"/>
      <c r="E33" s="39" t="str">
        <f t="shared" si="1"/>
        <v>Fr</v>
      </c>
      <c r="G33" s="76">
        <f t="shared" ca="1" si="2"/>
        <v>44312</v>
      </c>
      <c r="M33" s="76"/>
      <c r="S33" s="60">
        <f>$U$29+14</f>
        <v>44542</v>
      </c>
      <c r="T33" s="64"/>
      <c r="U33" s="61">
        <f>$U$29+14</f>
        <v>44542</v>
      </c>
      <c r="V33" s="55" t="s">
        <v>47</v>
      </c>
      <c r="W33" s="56" t="str">
        <f t="shared" si="0"/>
        <v/>
      </c>
    </row>
    <row r="34" spans="1:23" ht="15.75" customHeight="1" x14ac:dyDescent="0.25">
      <c r="A34" s="7">
        <f t="shared" si="4"/>
        <v>44359</v>
      </c>
      <c r="B34" s="36">
        <v>29</v>
      </c>
      <c r="C34" s="11">
        <v>7</v>
      </c>
      <c r="D34" s="165"/>
      <c r="E34" s="39" t="str">
        <f t="shared" si="1"/>
        <v>Sa</v>
      </c>
      <c r="G34" s="76">
        <f t="shared" ca="1" si="2"/>
        <v>44313</v>
      </c>
      <c r="M34" s="76"/>
      <c r="S34" s="60">
        <f>$U$29+21</f>
        <v>44549</v>
      </c>
      <c r="T34" s="64"/>
      <c r="U34" s="61">
        <f>$U$29+21</f>
        <v>44549</v>
      </c>
      <c r="V34" s="55" t="s">
        <v>48</v>
      </c>
      <c r="W34" s="56" t="str">
        <f t="shared" si="0"/>
        <v/>
      </c>
    </row>
    <row r="35" spans="1:23" ht="15.75" customHeight="1" x14ac:dyDescent="0.25">
      <c r="A35" s="7">
        <f t="shared" si="4"/>
        <v>44360</v>
      </c>
      <c r="B35" s="36">
        <v>30</v>
      </c>
      <c r="C35" s="11">
        <v>8</v>
      </c>
      <c r="D35" s="165"/>
      <c r="E35" s="39" t="str">
        <f t="shared" si="1"/>
        <v>So</v>
      </c>
      <c r="G35" s="76">
        <f t="shared" ca="1" si="2"/>
        <v>44314</v>
      </c>
      <c r="M35" s="76"/>
      <c r="S35" s="57">
        <f t="shared" ref="S35" si="17">DATEVALUE("24.12."&amp;$U$1)</f>
        <v>44554</v>
      </c>
      <c r="T35" s="64"/>
      <c r="U35" s="59">
        <f>DATEVALUE("24.12."&amp;$U$1)</f>
        <v>44554</v>
      </c>
      <c r="V35" s="55" t="s">
        <v>49</v>
      </c>
      <c r="W35" s="56" t="str">
        <f t="shared" si="0"/>
        <v/>
      </c>
    </row>
    <row r="36" spans="1:23" ht="15.75" customHeight="1" x14ac:dyDescent="0.25">
      <c r="A36" s="7">
        <f t="shared" si="4"/>
        <v>44361</v>
      </c>
      <c r="B36" s="36">
        <v>31</v>
      </c>
      <c r="C36" s="11">
        <v>9</v>
      </c>
      <c r="D36" s="165"/>
      <c r="E36" s="39" t="str">
        <f t="shared" si="1"/>
        <v>Mo</v>
      </c>
      <c r="G36" s="76">
        <f t="shared" ca="1" si="2"/>
        <v>44315</v>
      </c>
      <c r="M36" s="76"/>
      <c r="S36" s="60"/>
      <c r="T36" s="59">
        <f>DATEVALUE("25.12."&amp;$U$1)</f>
        <v>44555</v>
      </c>
      <c r="U36" s="59">
        <f>DATEVALUE("25.12."&amp;$U$1)</f>
        <v>44555</v>
      </c>
      <c r="V36" s="55" t="s">
        <v>50</v>
      </c>
      <c r="W36" s="56" t="b">
        <f t="shared" si="0"/>
        <v>1</v>
      </c>
    </row>
    <row r="37" spans="1:23" ht="15.75" customHeight="1" x14ac:dyDescent="0.25">
      <c r="A37" s="7">
        <f t="shared" si="4"/>
        <v>44362</v>
      </c>
      <c r="B37" s="36">
        <v>32</v>
      </c>
      <c r="C37" s="14">
        <v>10</v>
      </c>
      <c r="D37" s="165"/>
      <c r="E37" s="39" t="str">
        <f t="shared" si="1"/>
        <v>Di</v>
      </c>
      <c r="G37" s="76">
        <f t="shared" ca="1" si="2"/>
        <v>44316</v>
      </c>
      <c r="M37" s="76"/>
      <c r="S37" s="60"/>
      <c r="T37" s="59">
        <f>DATEVALUE("26.12."&amp;$U$1)</f>
        <v>44556</v>
      </c>
      <c r="U37" s="59">
        <f>DATEVALUE("26.12."&amp;$U$1)</f>
        <v>44556</v>
      </c>
      <c r="V37" s="55" t="s">
        <v>51</v>
      </c>
      <c r="W37" s="56" t="b">
        <f t="shared" si="0"/>
        <v>1</v>
      </c>
    </row>
    <row r="38" spans="1:23" ht="16.5" customHeight="1" thickBot="1" x14ac:dyDescent="0.3">
      <c r="A38" s="7">
        <f t="shared" si="4"/>
        <v>44363</v>
      </c>
      <c r="B38" s="36">
        <v>33</v>
      </c>
      <c r="C38" s="14">
        <v>11</v>
      </c>
      <c r="D38" s="165"/>
      <c r="E38" s="39" t="str">
        <f t="shared" si="1"/>
        <v>Mi</v>
      </c>
      <c r="G38" s="76">
        <f t="shared" ca="1" si="2"/>
        <v>44317</v>
      </c>
      <c r="M38" s="76"/>
      <c r="S38" s="66">
        <f t="shared" ref="S38" si="18">DATEVALUE("31.12."&amp;$U$1)</f>
        <v>44561</v>
      </c>
      <c r="T38" s="67"/>
      <c r="U38" s="68">
        <f>DATEVALUE("31.12."&amp;$U$1)</f>
        <v>44561</v>
      </c>
      <c r="V38" s="69" t="s">
        <v>52</v>
      </c>
      <c r="W38" s="70" t="str">
        <f t="shared" si="0"/>
        <v/>
      </c>
    </row>
    <row r="39" spans="1:23" ht="16.5" customHeight="1" thickTop="1" x14ac:dyDescent="0.25">
      <c r="A39" s="7">
        <f t="shared" si="4"/>
        <v>44364</v>
      </c>
      <c r="B39" s="36">
        <v>34</v>
      </c>
      <c r="C39" s="14">
        <v>12</v>
      </c>
      <c r="D39" s="165"/>
      <c r="E39" s="39" t="str">
        <f t="shared" si="1"/>
        <v>Do</v>
      </c>
      <c r="G39" s="76">
        <f t="shared" ca="1" si="2"/>
        <v>44318</v>
      </c>
      <c r="M39" s="76"/>
      <c r="S39" s="49"/>
      <c r="T39" s="50">
        <f>DATEVALUE("01.01."&amp;$V$1)</f>
        <v>44562</v>
      </c>
      <c r="U39" s="50">
        <f>DATEVALUE("01.01."&amp;$V$1)</f>
        <v>44562</v>
      </c>
      <c r="V39" s="51" t="s">
        <v>17</v>
      </c>
      <c r="W39" s="52" t="b">
        <f>IF(T39,TRUE,"")</f>
        <v>1</v>
      </c>
    </row>
    <row r="40" spans="1:23" ht="15.75" customHeight="1" x14ac:dyDescent="0.25">
      <c r="A40" s="7">
        <f t="shared" si="4"/>
        <v>44365</v>
      </c>
      <c r="B40" s="36">
        <v>35</v>
      </c>
      <c r="C40" s="14">
        <v>13</v>
      </c>
      <c r="D40" s="165"/>
      <c r="E40" s="39" t="str">
        <f t="shared" si="1"/>
        <v>Fr</v>
      </c>
      <c r="G40" s="76">
        <f t="shared" ca="1" si="2"/>
        <v>44319</v>
      </c>
      <c r="S40" s="53"/>
      <c r="T40" s="54">
        <f>DATEVALUE("06.01."&amp;$V$1)</f>
        <v>44567</v>
      </c>
      <c r="U40" s="54">
        <f>DATEVALUE("06.01."&amp;$V$1)</f>
        <v>44567</v>
      </c>
      <c r="V40" s="55" t="s">
        <v>18</v>
      </c>
      <c r="W40" s="56" t="b">
        <f t="shared" ref="W40:W74" si="19">IF(T40,TRUE,"")</f>
        <v>1</v>
      </c>
    </row>
    <row r="41" spans="1:23" ht="15.75" customHeight="1" x14ac:dyDescent="0.25">
      <c r="A41" s="7">
        <f t="shared" si="4"/>
        <v>44366</v>
      </c>
      <c r="B41" s="36">
        <v>36</v>
      </c>
      <c r="C41" s="14">
        <v>14</v>
      </c>
      <c r="D41" s="165"/>
      <c r="E41" s="39" t="str">
        <f t="shared" si="1"/>
        <v>Sa</v>
      </c>
      <c r="G41" s="76">
        <f t="shared" ca="1" si="2"/>
        <v>44320</v>
      </c>
      <c r="S41" s="57">
        <f>DATEVALUE("14.02."&amp;$V$1)</f>
        <v>44606</v>
      </c>
      <c r="T41" s="58"/>
      <c r="U41" s="59">
        <f>DATEVALUE("14.02."&amp;$V$1)</f>
        <v>44606</v>
      </c>
      <c r="V41" s="55" t="s">
        <v>19</v>
      </c>
      <c r="W41" s="56" t="str">
        <f t="shared" si="19"/>
        <v/>
      </c>
    </row>
    <row r="42" spans="1:23" ht="15.75" customHeight="1" x14ac:dyDescent="0.25">
      <c r="A42" s="7">
        <f t="shared" si="4"/>
        <v>44367</v>
      </c>
      <c r="B42" s="36">
        <v>37</v>
      </c>
      <c r="C42" s="14">
        <v>15</v>
      </c>
      <c r="D42" s="165"/>
      <c r="E42" s="39" t="str">
        <f t="shared" si="1"/>
        <v>So</v>
      </c>
      <c r="G42" s="76">
        <f t="shared" ca="1" si="2"/>
        <v>44321</v>
      </c>
      <c r="S42" s="60">
        <f>$T$48-52</f>
        <v>44616</v>
      </c>
      <c r="T42" s="61"/>
      <c r="U42" s="61">
        <f>$U$48-52</f>
        <v>44616</v>
      </c>
      <c r="V42" s="55" t="s">
        <v>20</v>
      </c>
      <c r="W42" s="56" t="str">
        <f t="shared" si="19"/>
        <v/>
      </c>
    </row>
    <row r="43" spans="1:23" ht="15.75" customHeight="1" x14ac:dyDescent="0.25">
      <c r="A43" s="7">
        <f t="shared" si="4"/>
        <v>44368</v>
      </c>
      <c r="B43" s="36">
        <v>38</v>
      </c>
      <c r="C43" s="14">
        <v>16</v>
      </c>
      <c r="D43" s="167"/>
      <c r="E43" s="39" t="str">
        <f t="shared" si="1"/>
        <v>Mo</v>
      </c>
      <c r="G43" s="76">
        <f t="shared" ca="1" si="2"/>
        <v>44322</v>
      </c>
      <c r="S43" s="60">
        <f>$T$48-48</f>
        <v>44620</v>
      </c>
      <c r="T43" s="61"/>
      <c r="U43" s="61">
        <f>$U$48-48</f>
        <v>44620</v>
      </c>
      <c r="V43" s="55" t="s">
        <v>21</v>
      </c>
      <c r="W43" s="56" t="str">
        <f t="shared" si="19"/>
        <v/>
      </c>
    </row>
    <row r="44" spans="1:23" x14ac:dyDescent="0.25">
      <c r="A44" s="7">
        <f t="shared" si="4"/>
        <v>44369</v>
      </c>
      <c r="B44" s="37">
        <v>39</v>
      </c>
      <c r="C44" s="14">
        <v>17</v>
      </c>
      <c r="D44" s="19"/>
      <c r="E44" s="39" t="str">
        <f t="shared" si="1"/>
        <v>Di</v>
      </c>
      <c r="G44" s="76">
        <f t="shared" ca="1" si="2"/>
        <v>44323</v>
      </c>
      <c r="S44" s="60">
        <f>$T$48-46</f>
        <v>44622</v>
      </c>
      <c r="T44" s="61"/>
      <c r="U44" s="61">
        <f>$U$48-46</f>
        <v>44622</v>
      </c>
      <c r="V44" s="55" t="s">
        <v>22</v>
      </c>
      <c r="W44" s="56" t="str">
        <f t="shared" si="19"/>
        <v/>
      </c>
    </row>
    <row r="45" spans="1:23" x14ac:dyDescent="0.25">
      <c r="A45" s="7">
        <f t="shared" si="4"/>
        <v>44370</v>
      </c>
      <c r="B45" s="114">
        <v>40</v>
      </c>
      <c r="C45" s="14">
        <v>18</v>
      </c>
      <c r="D45" s="113" t="s">
        <v>54</v>
      </c>
      <c r="E45" s="39" t="str">
        <f t="shared" si="1"/>
        <v>Mi</v>
      </c>
      <c r="G45" s="76">
        <f t="shared" ca="1" si="2"/>
        <v>44324</v>
      </c>
      <c r="S45" s="60">
        <f>$T$48-7</f>
        <v>44661</v>
      </c>
      <c r="T45" s="61"/>
      <c r="U45" s="61">
        <f>$U$48-7</f>
        <v>44661</v>
      </c>
      <c r="V45" s="55" t="s">
        <v>23</v>
      </c>
      <c r="W45" s="56" t="str">
        <f t="shared" si="19"/>
        <v/>
      </c>
    </row>
    <row r="46" spans="1:23" x14ac:dyDescent="0.25">
      <c r="A46" s="7">
        <f t="shared" si="4"/>
        <v>44371</v>
      </c>
      <c r="B46" s="37">
        <v>41</v>
      </c>
      <c r="C46" s="14">
        <v>19</v>
      </c>
      <c r="D46" s="164" t="s">
        <v>3</v>
      </c>
      <c r="E46" s="39" t="str">
        <f t="shared" si="1"/>
        <v>Do</v>
      </c>
      <c r="G46" s="76">
        <f t="shared" ca="1" si="2"/>
        <v>44325</v>
      </c>
      <c r="S46" s="60">
        <f>$T$48-3</f>
        <v>44665</v>
      </c>
      <c r="T46" s="61"/>
      <c r="U46" s="61">
        <f>$U$48-3</f>
        <v>44665</v>
      </c>
      <c r="V46" s="55" t="s">
        <v>24</v>
      </c>
      <c r="W46" s="56" t="str">
        <f t="shared" si="19"/>
        <v/>
      </c>
    </row>
    <row r="47" spans="1:23" x14ac:dyDescent="0.25">
      <c r="A47" s="7">
        <f t="shared" si="4"/>
        <v>44372</v>
      </c>
      <c r="B47" s="37">
        <v>42</v>
      </c>
      <c r="C47" s="14">
        <v>20</v>
      </c>
      <c r="D47" s="165"/>
      <c r="E47" s="39" t="str">
        <f t="shared" si="1"/>
        <v>Fr</v>
      </c>
      <c r="G47" s="76">
        <f t="shared" ca="1" si="2"/>
        <v>44326</v>
      </c>
      <c r="S47" s="60"/>
      <c r="T47" s="61">
        <f>$T$48-2</f>
        <v>44666</v>
      </c>
      <c r="U47" s="61">
        <f>$U$48-2</f>
        <v>44666</v>
      </c>
      <c r="V47" s="55" t="s">
        <v>25</v>
      </c>
      <c r="W47" s="56" t="b">
        <f t="shared" si="19"/>
        <v>1</v>
      </c>
    </row>
    <row r="48" spans="1:23" x14ac:dyDescent="0.25">
      <c r="A48" s="7">
        <f t="shared" si="4"/>
        <v>44373</v>
      </c>
      <c r="B48" s="37">
        <v>43</v>
      </c>
      <c r="C48" s="16">
        <v>21</v>
      </c>
      <c r="D48" s="165"/>
      <c r="E48" s="39" t="str">
        <f t="shared" si="1"/>
        <v>Sa</v>
      </c>
      <c r="G48" s="76">
        <f t="shared" ca="1" si="2"/>
        <v>44327</v>
      </c>
      <c r="S48" s="60"/>
      <c r="T48" s="61">
        <f>DOLLAR((DAY(MINUTE($V$1/38)/2+55) &amp; ".4." &amp; $V$1)/7,)*7-IF(YEAR(1)=1904,5,6)</f>
        <v>44668</v>
      </c>
      <c r="U48" s="61">
        <f>DOLLAR((DAY(MINUTE($V$1/38)/2+55) &amp; ".4." &amp; $V$1)/7,)*7-IF(YEAR(1)=1904,5,6)</f>
        <v>44668</v>
      </c>
      <c r="V48" s="55" t="s">
        <v>26</v>
      </c>
      <c r="W48" s="56" t="b">
        <f t="shared" si="19"/>
        <v>1</v>
      </c>
    </row>
    <row r="49" spans="1:23" x14ac:dyDescent="0.25">
      <c r="A49" s="7">
        <f t="shared" si="4"/>
        <v>44374</v>
      </c>
      <c r="B49" s="37">
        <v>44</v>
      </c>
      <c r="C49" s="117"/>
      <c r="D49" s="165"/>
      <c r="E49" s="39" t="str">
        <f t="shared" si="1"/>
        <v>So</v>
      </c>
      <c r="G49" s="76">
        <f t="shared" ca="1" si="2"/>
        <v>44328</v>
      </c>
      <c r="S49" s="60"/>
      <c r="T49" s="61">
        <f>$T$48+1</f>
        <v>44669</v>
      </c>
      <c r="U49" s="61">
        <f>$U$48+1</f>
        <v>44669</v>
      </c>
      <c r="V49" s="55" t="s">
        <v>27</v>
      </c>
      <c r="W49" s="56" t="b">
        <f t="shared" si="19"/>
        <v>1</v>
      </c>
    </row>
    <row r="50" spans="1:23" x14ac:dyDescent="0.25">
      <c r="A50" s="7">
        <f t="shared" si="4"/>
        <v>44375</v>
      </c>
      <c r="B50" s="37">
        <v>45</v>
      </c>
      <c r="C50" s="117"/>
      <c r="D50" s="165"/>
      <c r="E50" s="39" t="str">
        <f t="shared" si="1"/>
        <v>Mo</v>
      </c>
      <c r="G50" s="76">
        <f t="shared" ca="1" si="2"/>
        <v>44329</v>
      </c>
      <c r="S50" s="57">
        <f>DATEVALUE("30.04."&amp;$V$1)</f>
        <v>44681</v>
      </c>
      <c r="T50" s="64"/>
      <c r="U50" s="59">
        <f>DATEVALUE("30.04."&amp;$V$1)</f>
        <v>44681</v>
      </c>
      <c r="V50" s="55" t="s">
        <v>28</v>
      </c>
      <c r="W50" s="56" t="str">
        <f t="shared" si="19"/>
        <v/>
      </c>
    </row>
    <row r="51" spans="1:23" ht="16.5" thickBot="1" x14ac:dyDescent="0.3">
      <c r="A51" s="24">
        <f t="shared" si="4"/>
        <v>44376</v>
      </c>
      <c r="B51" s="38">
        <v>46</v>
      </c>
      <c r="C51" s="118"/>
      <c r="D51" s="166"/>
      <c r="E51" s="39" t="str">
        <f t="shared" si="1"/>
        <v>Di</v>
      </c>
      <c r="G51" s="76">
        <f t="shared" ca="1" si="2"/>
        <v>44330</v>
      </c>
      <c r="S51" s="60"/>
      <c r="T51" s="59">
        <f>DATEVALUE("01.05."&amp;$V$1)</f>
        <v>44682</v>
      </c>
      <c r="U51" s="59">
        <f>DATEVALUE("01.05."&amp;$V$1)</f>
        <v>44682</v>
      </c>
      <c r="V51" s="62" t="s">
        <v>29</v>
      </c>
      <c r="W51" s="56" t="b">
        <f t="shared" si="19"/>
        <v>1</v>
      </c>
    </row>
    <row r="52" spans="1:23" ht="15" x14ac:dyDescent="0.25">
      <c r="G52" s="76">
        <f t="shared" ca="1" si="2"/>
        <v>44331</v>
      </c>
      <c r="S52" s="60">
        <f>7-WEEKDAY(DATE($V$1,5,1),2)+DATE($V$1,5,1)+7</f>
        <v>44689</v>
      </c>
      <c r="T52" s="61"/>
      <c r="U52" s="61">
        <f>7-WEEKDAY(DATE($V$1,5,1),2)+DATE($V$1,5,1)+7</f>
        <v>44689</v>
      </c>
      <c r="V52" s="55" t="s">
        <v>30</v>
      </c>
      <c r="W52" s="56" t="str">
        <f t="shared" si="19"/>
        <v/>
      </c>
    </row>
    <row r="53" spans="1:23" ht="15" x14ac:dyDescent="0.25">
      <c r="G53" s="76">
        <f t="shared" ca="1" si="2"/>
        <v>44332</v>
      </c>
      <c r="S53" s="60"/>
      <c r="T53" s="61">
        <f>$T$48+39</f>
        <v>44707</v>
      </c>
      <c r="U53" s="61">
        <f>$U$48+39</f>
        <v>44707</v>
      </c>
      <c r="V53" s="55" t="s">
        <v>31</v>
      </c>
      <c r="W53" s="56" t="b">
        <f t="shared" si="19"/>
        <v>1</v>
      </c>
    </row>
    <row r="54" spans="1:23" ht="15" x14ac:dyDescent="0.25">
      <c r="G54" s="76">
        <f t="shared" ca="1" si="2"/>
        <v>44333</v>
      </c>
      <c r="S54" s="60"/>
      <c r="T54" s="61">
        <f>$T$48+49</f>
        <v>44717</v>
      </c>
      <c r="U54" s="61">
        <f>$U$48+49</f>
        <v>44717</v>
      </c>
      <c r="V54" s="55" t="s">
        <v>32</v>
      </c>
      <c r="W54" s="56" t="b">
        <f t="shared" si="19"/>
        <v>1</v>
      </c>
    </row>
    <row r="55" spans="1:23" ht="15" x14ac:dyDescent="0.25">
      <c r="G55" s="76">
        <f t="shared" ca="1" si="2"/>
        <v>44334</v>
      </c>
      <c r="S55" s="60"/>
      <c r="T55" s="61">
        <f>$T$48+50</f>
        <v>44718</v>
      </c>
      <c r="U55" s="61">
        <f>$U$48+50</f>
        <v>44718</v>
      </c>
      <c r="V55" s="55" t="s">
        <v>33</v>
      </c>
      <c r="W55" s="56" t="b">
        <f t="shared" si="19"/>
        <v>1</v>
      </c>
    </row>
    <row r="56" spans="1:23" ht="15" x14ac:dyDescent="0.25">
      <c r="G56" s="76">
        <f t="shared" ca="1" si="2"/>
        <v>44335</v>
      </c>
      <c r="S56" s="60"/>
      <c r="T56" s="61">
        <f>$T$48+60</f>
        <v>44728</v>
      </c>
      <c r="U56" s="61">
        <f>$U$48+60</f>
        <v>44728</v>
      </c>
      <c r="V56" s="63" t="s">
        <v>34</v>
      </c>
      <c r="W56" s="56" t="b">
        <f t="shared" si="19"/>
        <v>1</v>
      </c>
    </row>
    <row r="57" spans="1:23" ht="15" x14ac:dyDescent="0.25">
      <c r="G57" s="76">
        <f t="shared" ca="1" si="2"/>
        <v>44336</v>
      </c>
      <c r="S57" s="60"/>
      <c r="T57" s="59">
        <f>DATEVALUE("03.10."&amp;$V$1)</f>
        <v>44837</v>
      </c>
      <c r="U57" s="59">
        <f>DATEVALUE("03.10."&amp;$V$1)</f>
        <v>44837</v>
      </c>
      <c r="V57" s="55" t="s">
        <v>35</v>
      </c>
      <c r="W57" s="56" t="b">
        <f t="shared" si="19"/>
        <v>1</v>
      </c>
    </row>
    <row r="58" spans="1:23" ht="15" x14ac:dyDescent="0.25">
      <c r="G58" s="76">
        <f t="shared" ca="1" si="2"/>
        <v>44337</v>
      </c>
      <c r="S58" s="60">
        <f>IF(WEEKDAY(DATEVALUE("01.10."&amp;$V$1),2)=7,DATEVALUE("01.10."&amp;$V$1),DATE($V$1,10,8-WEEKDAY(DATEVALUE("01.10."&amp;$V$1),2)))</f>
        <v>44836</v>
      </c>
      <c r="T58" s="64"/>
      <c r="U58" s="61">
        <f>IF(WEEKDAY(DATEVALUE("01.10."&amp;$V$1),2)=7,DATEVALUE("01.10."&amp;$V$1),DATE($V$1,10,8-WEEKDAY(DATEVALUE("01.10."&amp;$V$1),2)))</f>
        <v>44836</v>
      </c>
      <c r="V58" s="55" t="s">
        <v>36</v>
      </c>
      <c r="W58" s="56" t="str">
        <f t="shared" si="19"/>
        <v/>
      </c>
    </row>
    <row r="59" spans="1:23" ht="15" x14ac:dyDescent="0.25">
      <c r="G59" s="76">
        <f t="shared" ca="1" si="2"/>
        <v>44338</v>
      </c>
      <c r="S59" s="57">
        <f>DATEVALUE("31.10."&amp;$V$1)</f>
        <v>44865</v>
      </c>
      <c r="T59" s="64"/>
      <c r="U59" s="59">
        <f>DATEVALUE("31.10."&amp;$V$1)</f>
        <v>44865</v>
      </c>
      <c r="V59" s="55" t="s">
        <v>37</v>
      </c>
      <c r="W59" s="56" t="str">
        <f t="shared" si="19"/>
        <v/>
      </c>
    </row>
    <row r="60" spans="1:23" ht="15" x14ac:dyDescent="0.25">
      <c r="G60" s="76">
        <f t="shared" ca="1" si="2"/>
        <v>44339</v>
      </c>
      <c r="S60" s="65"/>
      <c r="T60" s="59">
        <f>DATEVALUE("01.11."&amp;$V$1)</f>
        <v>44866</v>
      </c>
      <c r="U60" s="59">
        <f>DATEVALUE("01.11."&amp;$V$1)</f>
        <v>44866</v>
      </c>
      <c r="V60" s="55" t="s">
        <v>38</v>
      </c>
      <c r="W60" s="56" t="b">
        <f t="shared" si="19"/>
        <v>1</v>
      </c>
    </row>
    <row r="61" spans="1:23" ht="15" x14ac:dyDescent="0.25">
      <c r="G61" s="76">
        <f t="shared" ca="1" si="2"/>
        <v>44340</v>
      </c>
      <c r="S61" s="57">
        <f>DATEVALUE("11.11."&amp;$V$1)</f>
        <v>44876</v>
      </c>
      <c r="T61" s="64"/>
      <c r="U61" s="59">
        <f>DATEVALUE("11.11."&amp;$V$1)</f>
        <v>44876</v>
      </c>
      <c r="V61" s="55" t="s">
        <v>39</v>
      </c>
      <c r="W61" s="56" t="str">
        <f t="shared" si="19"/>
        <v/>
      </c>
    </row>
    <row r="62" spans="1:23" ht="15" x14ac:dyDescent="0.25">
      <c r="G62" s="76">
        <f t="shared" ca="1" si="2"/>
        <v>44341</v>
      </c>
      <c r="S62" s="60">
        <f>$U$65-14</f>
        <v>44878</v>
      </c>
      <c r="T62" s="64"/>
      <c r="U62" s="61">
        <f>$U$65-14</f>
        <v>44878</v>
      </c>
      <c r="V62" s="55" t="s">
        <v>40</v>
      </c>
      <c r="W62" s="56" t="str">
        <f t="shared" si="19"/>
        <v/>
      </c>
    </row>
    <row r="63" spans="1:23" ht="15" x14ac:dyDescent="0.25">
      <c r="G63" s="76">
        <f t="shared" ca="1" si="2"/>
        <v>44342</v>
      </c>
      <c r="S63" s="60">
        <f>$U$65-11</f>
        <v>44881</v>
      </c>
      <c r="T63" s="64"/>
      <c r="U63" s="61">
        <f>$U$65-11</f>
        <v>44881</v>
      </c>
      <c r="V63" s="55" t="s">
        <v>41</v>
      </c>
      <c r="W63" s="56" t="str">
        <f t="shared" si="19"/>
        <v/>
      </c>
    </row>
    <row r="64" spans="1:23" ht="15" x14ac:dyDescent="0.25">
      <c r="G64" s="76">
        <f t="shared" ca="1" si="2"/>
        <v>44343</v>
      </c>
      <c r="S64" s="60">
        <f>$U$65-7</f>
        <v>44885</v>
      </c>
      <c r="T64" s="64"/>
      <c r="U64" s="61">
        <f>$U$65-7</f>
        <v>44885</v>
      </c>
      <c r="V64" s="55" t="s">
        <v>42</v>
      </c>
      <c r="W64" s="56" t="str">
        <f t="shared" si="19"/>
        <v/>
      </c>
    </row>
    <row r="65" spans="19:23" ht="15" x14ac:dyDescent="0.25">
      <c r="S65" s="60">
        <f>DATE($V$1,12,25)-WEEKDAY(DATE($V$1,12,25),2)-21</f>
        <v>44892</v>
      </c>
      <c r="T65" s="64"/>
      <c r="U65" s="61">
        <f>DATE($V$1,12,25)-WEEKDAY(DATE($V$1,12,25),2)-21</f>
        <v>44892</v>
      </c>
      <c r="V65" s="55" t="s">
        <v>43</v>
      </c>
      <c r="W65" s="56" t="str">
        <f t="shared" si="19"/>
        <v/>
      </c>
    </row>
    <row r="66" spans="19:23" ht="15" x14ac:dyDescent="0.25">
      <c r="S66" s="57">
        <f>DATEVALUE("04.12."&amp;$V$1)</f>
        <v>44899</v>
      </c>
      <c r="T66" s="64"/>
      <c r="U66" s="59">
        <f>DATEVALUE("04.12."&amp;$V$1)</f>
        <v>44899</v>
      </c>
      <c r="V66" s="55" t="s">
        <v>44</v>
      </c>
      <c r="W66" s="56" t="str">
        <f t="shared" si="19"/>
        <v/>
      </c>
    </row>
    <row r="67" spans="19:23" ht="15" x14ac:dyDescent="0.25">
      <c r="S67" s="57">
        <f>DATEVALUE("06.12."&amp;$V$1)</f>
        <v>44901</v>
      </c>
      <c r="T67" s="64"/>
      <c r="U67" s="59">
        <f>DATEVALUE("06.12."&amp;$V$1)</f>
        <v>44901</v>
      </c>
      <c r="V67" s="55" t="s">
        <v>45</v>
      </c>
      <c r="W67" s="56" t="str">
        <f t="shared" si="19"/>
        <v/>
      </c>
    </row>
    <row r="68" spans="19:23" ht="15" x14ac:dyDescent="0.25">
      <c r="S68" s="60">
        <f>$U$65+7</f>
        <v>44899</v>
      </c>
      <c r="T68" s="64"/>
      <c r="U68" s="61">
        <f>$U$65+7</f>
        <v>44899</v>
      </c>
      <c r="V68" s="55" t="s">
        <v>46</v>
      </c>
      <c r="W68" s="56" t="str">
        <f t="shared" si="19"/>
        <v/>
      </c>
    </row>
    <row r="69" spans="19:23" ht="15" x14ac:dyDescent="0.25">
      <c r="S69" s="60">
        <f>$U$65+14</f>
        <v>44906</v>
      </c>
      <c r="T69" s="64"/>
      <c r="U69" s="61">
        <f>$U$65+14</f>
        <v>44906</v>
      </c>
      <c r="V69" s="55" t="s">
        <v>47</v>
      </c>
      <c r="W69" s="56" t="str">
        <f t="shared" si="19"/>
        <v/>
      </c>
    </row>
    <row r="70" spans="19:23" ht="15" x14ac:dyDescent="0.25">
      <c r="S70" s="60">
        <f>$U$65+21</f>
        <v>44913</v>
      </c>
      <c r="T70" s="64"/>
      <c r="U70" s="61">
        <f>$U$65+21</f>
        <v>44913</v>
      </c>
      <c r="V70" s="55" t="s">
        <v>48</v>
      </c>
      <c r="W70" s="56" t="str">
        <f t="shared" si="19"/>
        <v/>
      </c>
    </row>
    <row r="71" spans="19:23" ht="15" x14ac:dyDescent="0.25">
      <c r="S71" s="57">
        <f t="shared" ref="S71" si="20">DATEVALUE("24.12."&amp;$U$1)</f>
        <v>44554</v>
      </c>
      <c r="T71" s="64"/>
      <c r="U71" s="59">
        <f>DATEVALUE("24.12."&amp;$V$1)</f>
        <v>44919</v>
      </c>
      <c r="V71" s="55" t="s">
        <v>49</v>
      </c>
      <c r="W71" s="56" t="str">
        <f t="shared" si="19"/>
        <v/>
      </c>
    </row>
    <row r="72" spans="19:23" ht="15" x14ac:dyDescent="0.25">
      <c r="S72" s="60"/>
      <c r="T72" s="59">
        <f>DATEVALUE("25.12."&amp;$V$1)</f>
        <v>44920</v>
      </c>
      <c r="U72" s="59">
        <f>DATEVALUE("25.12."&amp;$V$1)</f>
        <v>44920</v>
      </c>
      <c r="V72" s="55" t="s">
        <v>50</v>
      </c>
      <c r="W72" s="56" t="b">
        <f t="shared" si="19"/>
        <v>1</v>
      </c>
    </row>
    <row r="73" spans="19:23" ht="15" x14ac:dyDescent="0.25">
      <c r="S73" s="60"/>
      <c r="T73" s="59">
        <f>DATEVALUE("26.12."&amp;$V$1)</f>
        <v>44921</v>
      </c>
      <c r="U73" s="59">
        <f>DATEVALUE("26.12."&amp;$V$1)</f>
        <v>44921</v>
      </c>
      <c r="V73" s="55" t="s">
        <v>51</v>
      </c>
      <c r="W73" s="56" t="b">
        <f t="shared" si="19"/>
        <v>1</v>
      </c>
    </row>
    <row r="74" spans="19:23" thickBot="1" x14ac:dyDescent="0.3">
      <c r="S74" s="66">
        <f>DATEVALUE("31.12."&amp;$V$1)</f>
        <v>44926</v>
      </c>
      <c r="T74" s="67"/>
      <c r="U74" s="68">
        <f>DATEVALUE("31.12."&amp;$V$1)</f>
        <v>44926</v>
      </c>
      <c r="V74" s="69" t="s">
        <v>52</v>
      </c>
      <c r="W74" s="70" t="str">
        <f t="shared" si="19"/>
        <v/>
      </c>
    </row>
    <row r="75" spans="19:23" ht="16.5" thickTop="1" x14ac:dyDescent="0.25">
      <c r="W75" s="78"/>
    </row>
    <row r="76" spans="19:23" x14ac:dyDescent="0.25">
      <c r="W76" s="79"/>
    </row>
    <row r="77" spans="19:23" x14ac:dyDescent="0.25">
      <c r="W77" s="79"/>
    </row>
    <row r="78" spans="19:23" x14ac:dyDescent="0.25">
      <c r="W78" s="79"/>
    </row>
    <row r="79" spans="19:23" x14ac:dyDescent="0.25">
      <c r="W79" s="79"/>
    </row>
    <row r="80" spans="19:23" x14ac:dyDescent="0.25">
      <c r="W80" s="79"/>
    </row>
    <row r="81" spans="23:23" x14ac:dyDescent="0.25">
      <c r="W81" s="79"/>
    </row>
    <row r="82" spans="23:23" x14ac:dyDescent="0.25">
      <c r="W82" s="79"/>
    </row>
  </sheetData>
  <sheetProtection sheet="1" objects="1" scenarios="1"/>
  <mergeCells count="9">
    <mergeCell ref="D46:D51"/>
    <mergeCell ref="D28:D43"/>
    <mergeCell ref="F1:F2"/>
    <mergeCell ref="D21:D24"/>
    <mergeCell ref="A1:C2"/>
    <mergeCell ref="D1:E2"/>
    <mergeCell ref="D3:D5"/>
    <mergeCell ref="D7:D8"/>
    <mergeCell ref="D14:D16"/>
  </mergeCells>
  <conditionalFormatting sqref="A4:A51">
    <cfRule type="expression" dxfId="8" priority="17">
      <formula>A4=TODAY()</formula>
    </cfRule>
  </conditionalFormatting>
  <conditionalFormatting sqref="A3">
    <cfRule type="expression" dxfId="7" priority="16">
      <formula>A3=TODAY()</formula>
    </cfRule>
  </conditionalFormatting>
  <conditionalFormatting sqref="A4:A51">
    <cfRule type="expression" dxfId="6" priority="15">
      <formula>A4=TODAY()</formula>
    </cfRule>
  </conditionalFormatting>
  <conditionalFormatting sqref="E3">
    <cfRule type="expression" dxfId="5" priority="12">
      <formula>IF(E3="Sa",TRUE,FALSE)</formula>
    </cfRule>
    <cfRule type="expression" dxfId="4" priority="13">
      <formula>IF(E3="So",TRUE,FALSE)</formula>
    </cfRule>
  </conditionalFormatting>
  <conditionalFormatting sqref="J8">
    <cfRule type="expression" dxfId="3" priority="10">
      <formula>IF(J8="Sa",TRUE,FALSE)</formula>
    </cfRule>
  </conditionalFormatting>
  <conditionalFormatting sqref="E3:E51">
    <cfRule type="expression" dxfId="2" priority="1">
      <formula>VLOOKUP(A3,$T$3:$W$74,4,FALSE)</formula>
    </cfRule>
    <cfRule type="expression" dxfId="1" priority="2">
      <formula>IF(E3="Sa",TRUE,FALSE)</formula>
    </cfRule>
    <cfRule type="expression" dxfId="0" priority="3">
      <formula>IF(E3="So",TRUE,FALSE)</formula>
    </cfRule>
  </conditionalFormatting>
  <dataValidations count="1">
    <dataValidation type="list" allowBlank="1" sqref="D1:E2">
      <formula1>$G$1:$G$63</formula1>
    </dataValidation>
  </dataValidations>
  <printOptions horizontalCentered="1"/>
  <pageMargins left="0.11811023622047245" right="0.15748031496062992" top="0.47244094488188981" bottom="0.43307086614173229" header="0.31496062992125984" footer="0.31496062992125984"/>
  <pageSetup paperSize="9" scale="90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   4er-Zucht </vt:lpstr>
      <vt:lpstr>   1ner-Zucht  </vt:lpstr>
      <vt:lpstr>'   1ner-Zucht  '!Druckbereich</vt:lpstr>
      <vt:lpstr>'   4er-Zucht '!Druckbereich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HP</cp:lastModifiedBy>
  <cp:lastPrinted>2020-04-12T11:23:16Z</cp:lastPrinted>
  <dcterms:created xsi:type="dcterms:W3CDTF">2010-04-24T16:48:53Z</dcterms:created>
  <dcterms:modified xsi:type="dcterms:W3CDTF">2021-04-06T14:31:41Z</dcterms:modified>
</cp:coreProperties>
</file>